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va.smetanova\Desktop\DOKUMENTY\SKOLNI_ROK_2024-2025\WEB\VÝBĚROVÉ ŘÍZENÍ-DVEŘE\"/>
    </mc:Choice>
  </mc:AlternateContent>
  <xr:revisionPtr revIDLastSave="0" documentId="8_{858DB7BF-38EB-4100-B74C-A8DAE6282CE1}" xr6:coauthVersionLast="47" xr6:coauthVersionMax="47" xr10:uidLastSave="{00000000-0000-0000-0000-000000000000}"/>
  <bookViews>
    <workbookView xWindow="-120" yWindow="-120" windowWidth="29040" windowHeight="15840" firstSheet="1" activeTab="1" xr2:uid="{36D3008A-F77B-4E0B-A59F-B2DC5EAEBE9C}"/>
  </bookViews>
  <sheets>
    <sheet name="Pokyny pro vyplnění" sheetId="11" state="hidden" r:id="rId1"/>
    <sheet name="Stavba" sheetId="1" r:id="rId2"/>
    <sheet name="VzorPolozky" sheetId="10" state="hidden" r:id="rId3"/>
    <sheet name="Polozky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Polozky!$1:$7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Polozky!$A$1:$X$147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 fullCalcOnLoad="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2" l="1"/>
  <c r="E58" i="12"/>
  <c r="Q58" i="12"/>
  <c r="G93" i="12"/>
  <c r="M93" i="12"/>
  <c r="Q93" i="12"/>
  <c r="E90" i="12"/>
  <c r="Q90" i="12"/>
  <c r="E67" i="12"/>
  <c r="E69" i="12"/>
  <c r="E68" i="12"/>
  <c r="E71" i="12"/>
  <c r="E70" i="12"/>
  <c r="E75" i="12"/>
  <c r="E84" i="12"/>
  <c r="E81" i="12"/>
  <c r="E118" i="12"/>
  <c r="E117" i="12"/>
  <c r="E115" i="12"/>
  <c r="E113" i="12"/>
  <c r="E114" i="12"/>
  <c r="E112" i="12"/>
  <c r="E111" i="12"/>
  <c r="E110" i="12"/>
  <c r="E109" i="12"/>
  <c r="E108" i="12"/>
  <c r="E107" i="12"/>
  <c r="E104" i="12"/>
  <c r="E102" i="12"/>
  <c r="E101" i="12"/>
  <c r="E100" i="12"/>
  <c r="I100" i="12"/>
  <c r="E99" i="12"/>
  <c r="O58" i="12"/>
  <c r="G58" i="12"/>
  <c r="M58" i="12"/>
  <c r="V58" i="12"/>
  <c r="K58" i="12"/>
  <c r="O93" i="12"/>
  <c r="K93" i="12"/>
  <c r="V93" i="12"/>
  <c r="I93" i="12"/>
  <c r="O90" i="12"/>
  <c r="O86" i="12"/>
  <c r="E96" i="12"/>
  <c r="G90" i="12"/>
  <c r="M90" i="12"/>
  <c r="K90" i="12"/>
  <c r="V90" i="12"/>
  <c r="I90" i="12"/>
  <c r="E116" i="12"/>
  <c r="Q116" i="12"/>
  <c r="V100" i="12"/>
  <c r="G100" i="12"/>
  <c r="M100" i="12"/>
  <c r="O100" i="12"/>
  <c r="K100" i="12"/>
  <c r="E64" i="12"/>
  <c r="E63" i="12"/>
  <c r="E54" i="12"/>
  <c r="E52" i="12"/>
  <c r="E49" i="12"/>
  <c r="E48" i="12"/>
  <c r="E43" i="12"/>
  <c r="O43" i="12"/>
  <c r="E42" i="12"/>
  <c r="E41" i="12"/>
  <c r="O41" i="12"/>
  <c r="O40" i="12"/>
  <c r="E39" i="12"/>
  <c r="E37" i="12"/>
  <c r="E35" i="12"/>
  <c r="E33" i="12"/>
  <c r="E32" i="12"/>
  <c r="E30" i="12"/>
  <c r="E28" i="12"/>
  <c r="E26" i="12"/>
  <c r="E25" i="12"/>
  <c r="E24" i="12"/>
  <c r="E22" i="12"/>
  <c r="E18" i="12"/>
  <c r="E17" i="12"/>
  <c r="I17" i="12"/>
  <c r="E15" i="12"/>
  <c r="E16" i="12"/>
  <c r="E11" i="12"/>
  <c r="E82" i="12"/>
  <c r="Q82" i="12"/>
  <c r="E79" i="12"/>
  <c r="G79" i="12"/>
  <c r="Q79" i="12"/>
  <c r="Q78" i="12"/>
  <c r="E66" i="12"/>
  <c r="O66" i="12"/>
  <c r="E57" i="12"/>
  <c r="E56" i="12"/>
  <c r="V144" i="12"/>
  <c r="Q144" i="12"/>
  <c r="O144" i="12"/>
  <c r="K144" i="12"/>
  <c r="I144" i="12"/>
  <c r="G144" i="12"/>
  <c r="M144" i="12"/>
  <c r="V142" i="12"/>
  <c r="Q142" i="12"/>
  <c r="O142" i="12"/>
  <c r="K142" i="12"/>
  <c r="I142" i="12"/>
  <c r="G142" i="12"/>
  <c r="M142" i="12"/>
  <c r="V140" i="12"/>
  <c r="Q140" i="12"/>
  <c r="O140" i="12"/>
  <c r="K140" i="12"/>
  <c r="I140" i="12"/>
  <c r="G140" i="12"/>
  <c r="M140" i="12"/>
  <c r="BA139" i="12"/>
  <c r="V138" i="12"/>
  <c r="Q138" i="12"/>
  <c r="O138" i="12"/>
  <c r="K138" i="12"/>
  <c r="I138" i="12"/>
  <c r="G138" i="12"/>
  <c r="M138" i="12"/>
  <c r="V136" i="12"/>
  <c r="Q136" i="12"/>
  <c r="O136" i="12"/>
  <c r="K136" i="12"/>
  <c r="I136" i="12"/>
  <c r="G136" i="12"/>
  <c r="M136" i="12"/>
  <c r="V134" i="12"/>
  <c r="Q134" i="12"/>
  <c r="O134" i="12"/>
  <c r="K134" i="12"/>
  <c r="I134" i="12"/>
  <c r="I129" i="12"/>
  <c r="G134" i="12"/>
  <c r="M134" i="12"/>
  <c r="V132" i="12"/>
  <c r="V129" i="12"/>
  <c r="Q132" i="12"/>
  <c r="O132" i="12"/>
  <c r="K132" i="12"/>
  <c r="I132" i="12"/>
  <c r="G132" i="12"/>
  <c r="M132" i="12"/>
  <c r="V130" i="12"/>
  <c r="Q130" i="12"/>
  <c r="O130" i="12"/>
  <c r="O129" i="12"/>
  <c r="K130" i="12"/>
  <c r="K129" i="12"/>
  <c r="I130" i="12"/>
  <c r="G130" i="12"/>
  <c r="M130" i="12"/>
  <c r="E106" i="12"/>
  <c r="O106" i="12"/>
  <c r="E87" i="12"/>
  <c r="O87" i="12"/>
  <c r="E73" i="12"/>
  <c r="E72" i="12"/>
  <c r="O72" i="12"/>
  <c r="E74" i="12"/>
  <c r="I74" i="12"/>
  <c r="V50" i="12"/>
  <c r="Q50" i="12"/>
  <c r="O50" i="12"/>
  <c r="K50" i="12"/>
  <c r="I50" i="12"/>
  <c r="G50" i="12"/>
  <c r="M50" i="12"/>
  <c r="V46" i="12"/>
  <c r="Q46" i="12"/>
  <c r="O46" i="12"/>
  <c r="K46" i="12"/>
  <c r="I46" i="12"/>
  <c r="G46" i="12"/>
  <c r="M46" i="12"/>
  <c r="V47" i="12"/>
  <c r="Q47" i="12"/>
  <c r="O47" i="12"/>
  <c r="K47" i="12"/>
  <c r="I47" i="12"/>
  <c r="G47" i="12"/>
  <c r="M47" i="12"/>
  <c r="V45" i="12"/>
  <c r="E19" i="12"/>
  <c r="E12" i="12"/>
  <c r="E119" i="12"/>
  <c r="V119" i="12"/>
  <c r="V8" i="12"/>
  <c r="M8" i="12"/>
  <c r="K8" i="12"/>
  <c r="I8" i="12"/>
  <c r="V147" i="12"/>
  <c r="M147" i="12"/>
  <c r="K147" i="12"/>
  <c r="I147" i="12"/>
  <c r="M65" i="12"/>
  <c r="I65" i="12"/>
  <c r="K65" i="12"/>
  <c r="V65" i="12"/>
  <c r="AZ46" i="1"/>
  <c r="F42" i="1"/>
  <c r="J28" i="1"/>
  <c r="J26" i="1"/>
  <c r="G38" i="1"/>
  <c r="F38" i="1"/>
  <c r="J23" i="1"/>
  <c r="J24" i="1"/>
  <c r="J25" i="1"/>
  <c r="J27" i="1"/>
  <c r="E26" i="1"/>
  <c r="E55" i="12"/>
  <c r="Q55" i="12"/>
  <c r="K55" i="12"/>
  <c r="K116" i="12"/>
  <c r="Q66" i="12"/>
  <c r="K82" i="12"/>
  <c r="I87" i="12"/>
  <c r="G87" i="12"/>
  <c r="M87" i="12"/>
  <c r="Q87" i="12"/>
  <c r="Q86" i="12"/>
  <c r="G66" i="12"/>
  <c r="M66" i="12"/>
  <c r="V87" i="12"/>
  <c r="K87" i="12"/>
  <c r="V43" i="12"/>
  <c r="K43" i="12"/>
  <c r="I43" i="12"/>
  <c r="Q43" i="12"/>
  <c r="G43" i="12"/>
  <c r="M43" i="12"/>
  <c r="K33" i="12"/>
  <c r="G33" i="12"/>
  <c r="M33" i="12"/>
  <c r="V30" i="12"/>
  <c r="K30" i="12"/>
  <c r="O30" i="12"/>
  <c r="E98" i="12"/>
  <c r="K98" i="12"/>
  <c r="K97" i="12"/>
  <c r="K17" i="12"/>
  <c r="V17" i="12"/>
  <c r="O119" i="12"/>
  <c r="I119" i="12"/>
  <c r="G129" i="12"/>
  <c r="I66" i="1"/>
  <c r="I20" i="1"/>
  <c r="E9" i="12"/>
  <c r="G9" i="12"/>
  <c r="G119" i="12"/>
  <c r="M119" i="12"/>
  <c r="Q119" i="12"/>
  <c r="K119" i="12"/>
  <c r="E14" i="12"/>
  <c r="K14" i="12"/>
  <c r="G14" i="12"/>
  <c r="M14" i="12"/>
  <c r="O19" i="12"/>
  <c r="I19" i="12"/>
  <c r="G19" i="12"/>
  <c r="M19" i="12"/>
  <c r="V19" i="12"/>
  <c r="I41" i="12"/>
  <c r="I40" i="12"/>
  <c r="K41" i="12"/>
  <c r="K40" i="12"/>
  <c r="G41" i="12"/>
  <c r="M41" i="12"/>
  <c r="M40" i="12"/>
  <c r="G40" i="12"/>
  <c r="I56" i="1"/>
  <c r="Q41" i="12"/>
  <c r="V41" i="12"/>
  <c r="V40" i="12"/>
  <c r="V74" i="12"/>
  <c r="O74" i="12"/>
  <c r="Q74" i="12"/>
  <c r="G74" i="12"/>
  <c r="M74" i="12"/>
  <c r="I106" i="12"/>
  <c r="Q106" i="12"/>
  <c r="V106" i="12"/>
  <c r="G106" i="12"/>
  <c r="K106" i="12"/>
  <c r="G116" i="12"/>
  <c r="M116" i="12"/>
  <c r="O116" i="12"/>
  <c r="I116" i="12"/>
  <c r="V116" i="12"/>
  <c r="K19" i="12"/>
  <c r="O17" i="12"/>
  <c r="Q33" i="12"/>
  <c r="I33" i="12"/>
  <c r="V33" i="12"/>
  <c r="O33" i="12"/>
  <c r="V66" i="12"/>
  <c r="I66" i="12"/>
  <c r="O82" i="12"/>
  <c r="G82" i="12"/>
  <c r="M82" i="12"/>
  <c r="V82" i="12"/>
  <c r="I82" i="12"/>
  <c r="Q19" i="12"/>
  <c r="K74" i="12"/>
  <c r="Q129" i="12"/>
  <c r="E61" i="12"/>
  <c r="G61" i="12"/>
  <c r="M61" i="12"/>
  <c r="K45" i="12"/>
  <c r="I45" i="12"/>
  <c r="I30" i="12"/>
  <c r="G30" i="12"/>
  <c r="Q30" i="12"/>
  <c r="Q29" i="12"/>
  <c r="V55" i="12"/>
  <c r="O55" i="12"/>
  <c r="G55" i="12"/>
  <c r="M55" i="12"/>
  <c r="V9" i="12"/>
  <c r="K78" i="12"/>
  <c r="O14" i="12"/>
  <c r="O29" i="12"/>
  <c r="Q40" i="12"/>
  <c r="I78" i="12"/>
  <c r="V78" i="12"/>
  <c r="V98" i="12"/>
  <c r="V97" i="12"/>
  <c r="O98" i="12"/>
  <c r="V14" i="12"/>
  <c r="I14" i="12"/>
  <c r="Q14" i="12"/>
  <c r="M30" i="12"/>
  <c r="G29" i="12"/>
  <c r="I54" i="1"/>
  <c r="M45" i="12"/>
  <c r="O61" i="12"/>
  <c r="Q61" i="12"/>
  <c r="I61" i="12"/>
  <c r="V61" i="12"/>
  <c r="M106" i="12"/>
  <c r="O22" i="12"/>
  <c r="G22" i="12"/>
  <c r="M22" i="12"/>
  <c r="K22" i="12"/>
  <c r="Q22" i="12"/>
  <c r="V22" i="12"/>
  <c r="V13" i="12"/>
  <c r="I22" i="12"/>
  <c r="I13" i="12"/>
  <c r="V48" i="12"/>
  <c r="K48" i="12"/>
  <c r="O48" i="12"/>
  <c r="Q48" i="12"/>
  <c r="I48" i="12"/>
  <c r="G48" i="12"/>
  <c r="O102" i="12"/>
  <c r="G102" i="12"/>
  <c r="M102" i="12"/>
  <c r="K102" i="12"/>
  <c r="Q102" i="12"/>
  <c r="I102" i="12"/>
  <c r="V102" i="12"/>
  <c r="G70" i="12"/>
  <c r="M70" i="12"/>
  <c r="K70" i="12"/>
  <c r="V70" i="12"/>
  <c r="I70" i="12"/>
  <c r="Q70" i="12"/>
  <c r="O70" i="12"/>
  <c r="G52" i="12"/>
  <c r="O52" i="12"/>
  <c r="O51" i="12"/>
  <c r="K52" i="12"/>
  <c r="K51" i="12"/>
  <c r="I52" i="12"/>
  <c r="I51" i="12"/>
  <c r="V52" i="12"/>
  <c r="V51" i="12"/>
  <c r="Q52" i="12"/>
  <c r="Q51" i="12"/>
  <c r="Q68" i="12"/>
  <c r="V68" i="12"/>
  <c r="I68" i="12"/>
  <c r="K68" i="12"/>
  <c r="G68" i="12"/>
  <c r="O68" i="12"/>
  <c r="O65" i="12"/>
  <c r="Q26" i="12"/>
  <c r="I26" i="12"/>
  <c r="K26" i="12"/>
  <c r="K13" i="12"/>
  <c r="V26" i="12"/>
  <c r="O26" i="12"/>
  <c r="G26" i="12"/>
  <c r="M26" i="12"/>
  <c r="K86" i="12"/>
  <c r="K29" i="12"/>
  <c r="O45" i="12"/>
  <c r="M79" i="12"/>
  <c r="Q108" i="12"/>
  <c r="O108" i="12"/>
  <c r="G108" i="12"/>
  <c r="K108" i="12"/>
  <c r="K105" i="12"/>
  <c r="V108" i="12"/>
  <c r="I108" i="12"/>
  <c r="O97" i="12"/>
  <c r="Q45" i="12"/>
  <c r="I110" i="12"/>
  <c r="G110" i="12"/>
  <c r="M110" i="12"/>
  <c r="Q110" i="12"/>
  <c r="Q105" i="12"/>
  <c r="K110" i="12"/>
  <c r="V110" i="12"/>
  <c r="O110" i="12"/>
  <c r="V105" i="12"/>
  <c r="M78" i="12"/>
  <c r="Q37" i="12"/>
  <c r="Q36" i="12"/>
  <c r="V37" i="12"/>
  <c r="V36" i="12"/>
  <c r="O37" i="12"/>
  <c r="O36" i="12"/>
  <c r="I37" i="12"/>
  <c r="I36" i="12"/>
  <c r="I29" i="12"/>
  <c r="G37" i="12"/>
  <c r="K37" i="12"/>
  <c r="K36" i="12"/>
  <c r="G96" i="12"/>
  <c r="Q96" i="12"/>
  <c r="O96" i="12"/>
  <c r="K96" i="12"/>
  <c r="V96" i="12"/>
  <c r="V86" i="12"/>
  <c r="I96" i="12"/>
  <c r="I86" i="12"/>
  <c r="V29" i="12"/>
  <c r="G8" i="12"/>
  <c r="M9" i="12"/>
  <c r="M129" i="12"/>
  <c r="K113" i="12"/>
  <c r="V113" i="12"/>
  <c r="G113" i="12"/>
  <c r="M113" i="12"/>
  <c r="Q113" i="12"/>
  <c r="I113" i="12"/>
  <c r="O113" i="12"/>
  <c r="O105" i="12"/>
  <c r="Q65" i="12"/>
  <c r="K9" i="12"/>
  <c r="O9" i="12"/>
  <c r="O8" i="12"/>
  <c r="Q9" i="12"/>
  <c r="Q8" i="12"/>
  <c r="I9" i="12"/>
  <c r="I98" i="12"/>
  <c r="I97" i="12"/>
  <c r="I55" i="12"/>
  <c r="K79" i="12"/>
  <c r="I58" i="12"/>
  <c r="I79" i="12"/>
  <c r="Q72" i="12"/>
  <c r="K61" i="12"/>
  <c r="G98" i="12"/>
  <c r="V72" i="12"/>
  <c r="Q98" i="12"/>
  <c r="Q97" i="12"/>
  <c r="Q100" i="12"/>
  <c r="G72" i="12"/>
  <c r="M72" i="12"/>
  <c r="K66" i="12"/>
  <c r="Q17" i="12"/>
  <c r="Q13" i="12"/>
  <c r="I72" i="12"/>
  <c r="V79" i="12"/>
  <c r="O79" i="12"/>
  <c r="O78" i="12"/>
  <c r="E85" i="12"/>
  <c r="G17" i="12"/>
  <c r="K72" i="12"/>
  <c r="M17" i="12"/>
  <c r="M13" i="12"/>
  <c r="G13" i="12"/>
  <c r="I53" i="1"/>
  <c r="M98" i="12"/>
  <c r="M97" i="12"/>
  <c r="G97" i="12"/>
  <c r="I63" i="1"/>
  <c r="G85" i="12"/>
  <c r="I85" i="12"/>
  <c r="K85" i="12"/>
  <c r="V85" i="12"/>
  <c r="Q85" i="12"/>
  <c r="O85" i="12"/>
  <c r="E122" i="12"/>
  <c r="G86" i="12"/>
  <c r="I62" i="1"/>
  <c r="M96" i="12"/>
  <c r="M86" i="12"/>
  <c r="M108" i="12"/>
  <c r="M105" i="12"/>
  <c r="G105" i="12"/>
  <c r="I64" i="1"/>
  <c r="I52" i="1"/>
  <c r="I105" i="12"/>
  <c r="M52" i="12"/>
  <c r="M51" i="12"/>
  <c r="G51" i="12"/>
  <c r="I58" i="1"/>
  <c r="G36" i="12"/>
  <c r="I55" i="1"/>
  <c r="M37" i="12"/>
  <c r="M36" i="12"/>
  <c r="M29" i="12"/>
  <c r="M68" i="12"/>
  <c r="G65" i="12"/>
  <c r="I59" i="1"/>
  <c r="O13" i="12"/>
  <c r="E77" i="12"/>
  <c r="G45" i="12"/>
  <c r="I57" i="1"/>
  <c r="M48" i="12"/>
  <c r="K77" i="12"/>
  <c r="K76" i="12"/>
  <c r="Q77" i="12"/>
  <c r="Q76" i="12"/>
  <c r="V77" i="12"/>
  <c r="V76" i="12"/>
  <c r="G77" i="12"/>
  <c r="O77" i="12"/>
  <c r="O76" i="12"/>
  <c r="I77" i="12"/>
  <c r="I76" i="12"/>
  <c r="E128" i="12"/>
  <c r="Q122" i="12"/>
  <c r="O122" i="12"/>
  <c r="E124" i="12"/>
  <c r="G122" i="12"/>
  <c r="E125" i="12"/>
  <c r="I122" i="12"/>
  <c r="V122" i="12"/>
  <c r="K122" i="12"/>
  <c r="E127" i="12"/>
  <c r="M85" i="12"/>
  <c r="G78" i="12"/>
  <c r="I61" i="1"/>
  <c r="I17" i="1"/>
  <c r="M122" i="12"/>
  <c r="I125" i="12"/>
  <c r="O125" i="12"/>
  <c r="K125" i="12"/>
  <c r="V125" i="12"/>
  <c r="E126" i="12"/>
  <c r="G125" i="12"/>
  <c r="M125" i="12"/>
  <c r="Q125" i="12"/>
  <c r="I127" i="12"/>
  <c r="Q127" i="12"/>
  <c r="G127" i="12"/>
  <c r="M127" i="12"/>
  <c r="V127" i="12"/>
  <c r="O127" i="12"/>
  <c r="K127" i="12"/>
  <c r="G76" i="12"/>
  <c r="M77" i="12"/>
  <c r="M76" i="12"/>
  <c r="G124" i="12"/>
  <c r="M124" i="12"/>
  <c r="Q124" i="12"/>
  <c r="O124" i="12"/>
  <c r="I124" i="12"/>
  <c r="K124" i="12"/>
  <c r="V124" i="12"/>
  <c r="Q128" i="12"/>
  <c r="I128" i="12"/>
  <c r="G128" i="12"/>
  <c r="M128" i="12"/>
  <c r="K128" i="12"/>
  <c r="V128" i="12"/>
  <c r="O128" i="12"/>
  <c r="I126" i="12"/>
  <c r="I121" i="12"/>
  <c r="V126" i="12"/>
  <c r="V121" i="12"/>
  <c r="G126" i="12"/>
  <c r="M126" i="12"/>
  <c r="M121" i="12"/>
  <c r="O126" i="12"/>
  <c r="O121" i="12"/>
  <c r="Q126" i="12"/>
  <c r="Q121" i="12"/>
  <c r="K126" i="12"/>
  <c r="K121" i="12"/>
  <c r="I60" i="1"/>
  <c r="G121" i="12"/>
  <c r="I65" i="1"/>
  <c r="I19" i="1"/>
  <c r="G147" i="12"/>
  <c r="G41" i="1"/>
  <c r="I16" i="1"/>
  <c r="I21" i="1"/>
  <c r="I67" i="1"/>
  <c r="J63" i="1"/>
  <c r="J59" i="1"/>
  <c r="J58" i="1"/>
  <c r="J64" i="1"/>
  <c r="J56" i="1"/>
  <c r="J57" i="1"/>
  <c r="J52" i="1"/>
  <c r="J67" i="1"/>
  <c r="J65" i="1"/>
  <c r="J54" i="1"/>
  <c r="J61" i="1"/>
  <c r="J53" i="1"/>
  <c r="J62" i="1"/>
  <c r="J60" i="1"/>
  <c r="J55" i="1"/>
  <c r="J66" i="1"/>
  <c r="G26" i="1"/>
  <c r="G29" i="1"/>
  <c r="G25" i="1"/>
  <c r="I41" i="1"/>
  <c r="I40" i="1"/>
  <c r="I42" i="1"/>
  <c r="H41" i="1"/>
  <c r="H40" i="1"/>
  <c r="H42" i="1"/>
  <c r="G40" i="1"/>
  <c r="G42" i="1"/>
  <c r="J41" i="1"/>
  <c r="J40" i="1"/>
  <c r="J42" i="1"/>
  <c r="J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D627AE9-D35F-4D18-A96F-0161FD0D7241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9D022564-479F-4560-B062-1F633DA1128C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86683305-2292-41E0-92DB-3B2F7AF17DAC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40BD8C88-7CAD-4564-91D8-8F6AB6E25507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73A412AB-70AB-4740-B9D0-67EFD14C65BE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83A4E65D-0DF3-4B49-BB39-86A5FB251191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</author>
    <author>K</author>
  </authors>
  <commentList>
    <comment ref="S6" authorId="0" shapeId="0" xr:uid="{40FF90D6-4A55-444F-B831-43EF1FF39E4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12C8BC4D-386D-4D1E-812D-E574A4AA70BF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  <comment ref="Y6" authorId="1" shapeId="0" xr:uid="{A0B5C2F0-0D50-42EF-A6C9-A38DA2427F9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Z6" authorId="1" shapeId="0" xr:uid="{D2780785-07A0-46CF-99DF-74913DBD6D0C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<sst xmlns="http://schemas.openxmlformats.org/spreadsheetml/2006/main" count="858" uniqueCount="314">
  <si>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</si>
  <si>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</si>
  <si>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</si>
  <si>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</si>
  <si>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</si>
  <si>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</si>
  <si>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</si>
  <si>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</si>
  <si>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</si>
  <si>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</si>
  <si>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</si>
  <si>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</si>
  <si>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</si>
  <si>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</si>
  <si>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</si>
  <si>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</si>
  <si>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</si>
  <si>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</si>
  <si>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</si>
  <si>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</si>
  <si>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</si>
  <si>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</si>
  <si>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</si>
  <si>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</si>
  <si>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</si>
  <si>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</si>
  <si>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</si>
  <si>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</si>
  <si>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</si>
  <si>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</si>
  <si>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</si>
  <si>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</si>
  <si>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</si>
  <si>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</si>
  <si>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</si>
  <si>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</si>
  <si>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</si>
  <si>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</si>
  <si>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</si>
  <si>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</si>
  <si>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</si>
  <si>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BUDE URČEN VÝBĚROVÝM ŘÍZENÍM</t>
  </si>
  <si>
    <t>Stavba</t>
  </si>
  <si>
    <t>SO 01</t>
  </si>
  <si>
    <t>Celkem za stavbu</t>
  </si>
  <si>
    <t>CZK</t>
  </si>
  <si>
    <t>Rekapitulace dílů</t>
  </si>
  <si>
    <t>Typ dílu</t>
  </si>
  <si>
    <t>3</t>
  </si>
  <si>
    <t>Svislé a kompletní konstrukce</t>
  </si>
  <si>
    <t>61</t>
  </si>
  <si>
    <t>Úpravy povrchů vnitřní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</si>
  <si>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</si>
  <si>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</si>
  <si>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</si>
  <si>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</si>
  <si>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</si>
  <si>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</si>
  <si>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</si>
  <si>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</si>
  <si>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</si>
  <si>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</si>
  <si>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784</t>
  </si>
  <si>
    <t>Malby</t>
  </si>
  <si>
    <t>D96</t>
  </si>
  <si>
    <t>Přesuny suti a vybouraných hmot</t>
  </si>
  <si>
    <t>PSU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</si>
  <si>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</si>
  <si>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</si>
  <si>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</si>
  <si>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</si>
  <si>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</si>
  <si>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</si>
  <si>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</si>
  <si>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</si>
  <si>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</si>
  <si>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</si>
  <si>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</si>
  <si>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</si>
  <si>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</si>
  <si>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</si>
  <si>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</si>
  <si>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</si>
  <si>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</si>
  <si>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</si>
  <si>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</si>
  <si>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</si>
  <si>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</si>
  <si>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</si>
  <si>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</si>
  <si>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</si>
  <si>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</si>
  <si>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</si>
  <si>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</si>
  <si>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</si>
  <si>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m3</t>
  </si>
  <si>
    <t>RTS 21/ I</t>
  </si>
  <si>
    <t>Práce</t>
  </si>
  <si>
    <t>POL1_</t>
  </si>
  <si>
    <t>VV</t>
  </si>
  <si>
    <t>POP</t>
  </si>
  <si>
    <t>m2</t>
  </si>
  <si>
    <t>t</t>
  </si>
  <si>
    <t>Indiv</t>
  </si>
  <si>
    <t>m</t>
  </si>
  <si>
    <t>kus</t>
  </si>
  <si>
    <t>Vlastní</t>
  </si>
  <si>
    <t>610991111R00</t>
  </si>
  <si>
    <t>Zakrývání výplní vnitřních otvorů</t>
  </si>
  <si>
    <t>včetně pomocného lešení</t>
  </si>
  <si>
    <t>Přesun hmot</t>
  </si>
  <si>
    <t>POL7_</t>
  </si>
  <si>
    <t>979081111R00</t>
  </si>
  <si>
    <t>Odvoz suti a vybour. hmot na skládku do 1 km</t>
  </si>
  <si>
    <t>Přesun suti</t>
  </si>
  <si>
    <t>POL8_</t>
  </si>
  <si>
    <t>979081121R00</t>
  </si>
  <si>
    <t>Příplatek k odvozu za každý další 1 km</t>
  </si>
  <si>
    <t>979082111R00</t>
  </si>
  <si>
    <t>Vnitrostaveništní doprava suti do 10 m</t>
  </si>
  <si>
    <t>001</t>
  </si>
  <si>
    <t>hod</t>
  </si>
  <si>
    <t>PROST Zlín - projekční kancelář                                                               Tomáš Sýkora</t>
  </si>
  <si>
    <t>D11</t>
  </si>
  <si>
    <t>Architektonicko - stavební řešení</t>
  </si>
  <si>
    <t>968061125R00</t>
  </si>
  <si>
    <t>310238211R00</t>
  </si>
  <si>
    <t>Zazdívka otvorů plochy do 1 m2 cihlami na MVC</t>
  </si>
  <si>
    <t>612425931RT2</t>
  </si>
  <si>
    <t>Omítka vápenná vnitřního ostění a nadpraží - štuková s použitím suché maltové směsi</t>
  </si>
  <si>
    <t>784011222RT2</t>
  </si>
  <si>
    <t>Vyhlazení malířskou masou 1x, výška nad 3,8 m</t>
  </si>
  <si>
    <t>979088212R00</t>
  </si>
  <si>
    <t>Nakládání suti na dopravní prostředky</t>
  </si>
  <si>
    <t>D.1.1</t>
  </si>
  <si>
    <t>Penetrace podkladu - paropropustná 1x</t>
  </si>
  <si>
    <t>Cen. soustava/platnost</t>
  </si>
  <si>
    <t>95 - PC - 01</t>
  </si>
  <si>
    <t>95 - PC - 02</t>
  </si>
  <si>
    <t>95 - PC - 03</t>
  </si>
  <si>
    <t xml:space="preserve">Hodinová zučtovací sazba </t>
  </si>
  <si>
    <t xml:space="preserve">Konstrukce truhlářské </t>
  </si>
  <si>
    <t>766 - PC - 01</t>
  </si>
  <si>
    <t>766 - PC - 02</t>
  </si>
  <si>
    <t>766</t>
  </si>
  <si>
    <t>784402801R00</t>
  </si>
  <si>
    <t xml:space="preserve">Odstranění malby oškrábáním v místnosti H do 3,8 m </t>
  </si>
  <si>
    <t>784498911R00</t>
  </si>
  <si>
    <t>Zlín</t>
  </si>
  <si>
    <t>784195422R00</t>
  </si>
  <si>
    <t>784141201R00</t>
  </si>
  <si>
    <t>CELKEM Kč bez DPH</t>
  </si>
  <si>
    <t>760 01</t>
  </si>
  <si>
    <t>64</t>
  </si>
  <si>
    <t>Osazování výplní otvorů</t>
  </si>
  <si>
    <t>602011199R00</t>
  </si>
  <si>
    <t xml:space="preserve">Penetrace na stěnách velmi savých minerálních podkladů </t>
  </si>
  <si>
    <t>612409991R00</t>
  </si>
  <si>
    <t xml:space="preserve">Začištění omítek kolem oken,dveří apod., s použitím suché maltové směsi  </t>
  </si>
  <si>
    <t>612401191R00</t>
  </si>
  <si>
    <t xml:space="preserve">Omítka malých ploch vnitřních stěn do 0,09 m2 </t>
  </si>
  <si>
    <t>včetně pomocného lešení a penetrace</t>
  </si>
  <si>
    <t>784011121R00</t>
  </si>
  <si>
    <t xml:space="preserve">Broušení štuků a nových omítek  </t>
  </si>
  <si>
    <t>979082121R00</t>
  </si>
  <si>
    <t xml:space="preserve">Příplatek k vnitrost. dopravě suti za dalších 5 m  </t>
  </si>
  <si>
    <t>Malba vápenná, bez penetrace, 2x - paropropustná, barva lomená bílá</t>
  </si>
  <si>
    <t>dozdívky ostatní : 0,25</t>
  </si>
  <si>
    <t>Zakrytí podlah včetně odstranění a papírové lepenky s PE fólií</t>
  </si>
  <si>
    <t>62</t>
  </si>
  <si>
    <t>Úpravy povrchů vnější</t>
  </si>
  <si>
    <t>624602111R00</t>
  </si>
  <si>
    <t xml:space="preserve">Tmelení spár š. 10 mm hl. 7 mm elastickým silikonovým tmelem </t>
  </si>
  <si>
    <t>627451641R00</t>
  </si>
  <si>
    <t xml:space="preserve">Oprava spárování cihelného zdiva stěn, pl. do 40 %  </t>
  </si>
  <si>
    <t>63 - PC - 01</t>
  </si>
  <si>
    <t>Stavební úprava parapetu před osazením zakládacího profilu, rámu okna</t>
  </si>
  <si>
    <t>sada</t>
  </si>
  <si>
    <t>946941102R00</t>
  </si>
  <si>
    <t>946941192R00</t>
  </si>
  <si>
    <t xml:space="preserve">Nájemné pojízdných Alu věží, 2,5 x 1,45 m  </t>
  </si>
  <si>
    <t xml:space="preserve">Montáž pojízdných Alu věží, 2,5 x 1,45 m, pracovní výška 4,2 m  </t>
  </si>
  <si>
    <t>den</t>
  </si>
  <si>
    <t>946941501R00</t>
  </si>
  <si>
    <t>kompl.</t>
  </si>
  <si>
    <t>946941802R00</t>
  </si>
  <si>
    <t xml:space="preserve">Demontáž pojízdných Alu věží, 2,5 x 1,45 m, pracovní výška 4,2 m  </t>
  </si>
  <si>
    <t>952901114R00</t>
  </si>
  <si>
    <t>Vyčištění budov o výšce podlaží nad 4 m</t>
  </si>
  <si>
    <t>zametení a umytí podlah, obkladů, vyčištění a umytí oken, dveří s rámy, zárubněmi, umytí a vyčištění jiných zasklených a natíraných ploch</t>
  </si>
  <si>
    <t>Vyvěšení dřevěných dveřních křídel pl. do 2,0 m2</t>
  </si>
  <si>
    <t>1.NP : 4</t>
  </si>
  <si>
    <t>Otlučení omítek vnitřních stěn v rozsahu do 30 % plochy</t>
  </si>
  <si>
    <t>978013141R00</t>
  </si>
  <si>
    <t xml:space="preserve">Návoz a odvoz pojízdného lešení  </t>
  </si>
  <si>
    <t>764</t>
  </si>
  <si>
    <t>Konstrukce klempířské</t>
  </si>
  <si>
    <t>998764102R00</t>
  </si>
  <si>
    <t>Přesun hmot pro konstrukce klempířské, výšky do 12 m</t>
  </si>
  <si>
    <t>Vedlejší a ostatní náklady</t>
  </si>
  <si>
    <t>005211010R</t>
  </si>
  <si>
    <t>Předání a převzetí staveniště</t>
  </si>
  <si>
    <t>VRN</t>
  </si>
  <si>
    <t>POL99_2</t>
  </si>
  <si>
    <t>Náklady spojené s účastí zhotovitele na předání a převzetí staveniště.</t>
  </si>
  <si>
    <t>005121010R</t>
  </si>
  <si>
    <t>Vybudování zařízení staveniště</t>
  </si>
  <si>
    <t>Náklady spojené s případným zřízením přípojek energií k objektům zařízení staveniště, vybudování případných měřících odběrných míst a zřízení, případná příprava staveniště - oplocení.</t>
  </si>
  <si>
    <t>005122010R</t>
  </si>
  <si>
    <t>Náklady na ztížené provádění stavebních prací v důsledku nepřerušeného provozu na staveništi nebo v případech nepřerušeného provozu v objektech v nichž se stavební práce provádí.</t>
  </si>
  <si>
    <t>005121030R</t>
  </si>
  <si>
    <t>Odstranění zařízení staveniště</t>
  </si>
  <si>
    <t>Odstranění objektů zařízení staveniště včetně přípojek energií a jejich odvoz. Položka zahrnuje i náklady na úpravu povrchů po zrušení staveniště a kompletní úklid ploch, na kterých bylo staveniště provozováno.</t>
  </si>
  <si>
    <t>Provoz investora - náklady spojené s nepřerušeným provozem</t>
  </si>
  <si>
    <t>soub.</t>
  </si>
  <si>
    <t>005211080R</t>
  </si>
  <si>
    <t xml:space="preserve">Bezpečnostní a hygienická opatření na staveništi </t>
  </si>
  <si>
    <t>Náklady na ochranu staveniště před vstupem nepovolaných osob - oplocení,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</si>
  <si>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005124010R</t>
  </si>
  <si>
    <t>Koordinační činnost</t>
  </si>
  <si>
    <t>Koordinace stavebních a technologických dodávek stavby na základě výrobní - dílenské dokumentace.</t>
  </si>
  <si>
    <t>005241010R</t>
  </si>
  <si>
    <t>Dokumentace skutečného provedení stavby</t>
  </si>
  <si>
    <t>POL99_8</t>
  </si>
  <si>
    <t>Náklady na vyhotovení dokumentace skutečného provedení stavby a její předání objednateli v požadované formě a požadovaném počtu.</t>
  </si>
  <si>
    <t>004111020R</t>
  </si>
  <si>
    <t>Vedlejší náklady</t>
  </si>
  <si>
    <t>Konstrukce truhlářské</t>
  </si>
  <si>
    <t>včetně demontáže a odstranění zakrytí</t>
  </si>
  <si>
    <t xml:space="preserve">D+M - zakrytí podlahy a obkladu včetně odstranění - geotextilie + fólie + karton </t>
  </si>
  <si>
    <t>HZS - nepředvídatelné stavební práce : 8*2</t>
  </si>
  <si>
    <t>Rozpočet neobsahuje stavební práce spojené s instalací interiéru a vybavení.</t>
  </si>
  <si>
    <t>766 - PC - 03</t>
  </si>
  <si>
    <t>Vypracování projektové dokumentace + vzorky</t>
  </si>
  <si>
    <t>OPRAVA VÝPLNÍ OTVORŮ - VSTUP ZŠ DŘEVNICKÁ 1790, ZLÍN</t>
  </si>
  <si>
    <t>OPRAVA VÝPLNÍ OTVORŮ - VSTUP                         ZŠ DŘEVNICKÁ 1790, ZLÍN</t>
  </si>
  <si>
    <t>Budova ZŠ, Dřevnická 1790, 760 01 Zlín</t>
  </si>
  <si>
    <t>RTS 25/I</t>
  </si>
  <si>
    <t>niky : 0,10*0,10*0,10 *4</t>
  </si>
  <si>
    <t>niky : 4</t>
  </si>
  <si>
    <t xml:space="preserve">výplně otvorů - okna : 1,3*3,2*2  </t>
  </si>
  <si>
    <t>OBJEKT ZŠ</t>
  </si>
  <si>
    <t>výplně otvorů - stěny : 5,4*3,9 *3</t>
  </si>
  <si>
    <t>výplně otvorů : (3,90+5,4+3,90)*2 + (3,50+1,30+3,50)*2</t>
  </si>
  <si>
    <t>niky : 0,10*0,10 *4</t>
  </si>
  <si>
    <t>ostění + nadpraží : (3,90+5,4+3,90)*0,2*2 + (3,50+1,30+3,50)*0,2*2</t>
  </si>
  <si>
    <t>ostění + nadpraží : (3,90+5,4+3,90)*0,2 + (3,50+1,30+3,50)*0,2*2</t>
  </si>
  <si>
    <t>ostění + nadpraží + parapet : (3,90+5,4+3,90)*1 + (3,50+1,30+3,50)*2</t>
  </si>
  <si>
    <t xml:space="preserve">parapet : 1,30 *2 </t>
  </si>
  <si>
    <t>641952451R00</t>
  </si>
  <si>
    <t xml:space="preserve">Osazení rámů okenních dřevěných, plocha do 10 m2  </t>
  </si>
  <si>
    <t>1.NP : 2</t>
  </si>
  <si>
    <t>641951431R00</t>
  </si>
  <si>
    <t xml:space="preserve">Osazení rámů slepých, ocel, dřevo, plocha nad 4 m2  </t>
  </si>
  <si>
    <t>1.NP : 5</t>
  </si>
  <si>
    <t>1.NP : 8</t>
  </si>
  <si>
    <t>1.NP : 9,2*4,0</t>
  </si>
  <si>
    <t>1.NP - podlaha - pásy : 5,4*1,8 + 1,5*1,0*2</t>
  </si>
  <si>
    <t>1.NP - obklad : 2,0*1,5*2 + 2,0*1,2*2</t>
  </si>
  <si>
    <t>782</t>
  </si>
  <si>
    <t>Obklady a dlažby z kamene</t>
  </si>
  <si>
    <t>782131140RT1</t>
  </si>
  <si>
    <t xml:space="preserve">Obklad stěn kamenem tvrdým, rovným tl. 2,5 a 3 cm, pouze montáž - obklad ve specifikaci  </t>
  </si>
  <si>
    <t>782631323RT1</t>
  </si>
  <si>
    <t xml:space="preserve">Obklad parapetů kamenem tvrdým tl. 2,5 a 3 cm, pouze montáž - obklad ve specifikaci  </t>
  </si>
  <si>
    <t>parapet : 1,3*0,35 *2</t>
  </si>
  <si>
    <t>stěny : 1,2*0,35 *4</t>
  </si>
  <si>
    <t>781111112R00</t>
  </si>
  <si>
    <t xml:space="preserve">Řezání hran obkladů - kamenický řez, zhotovení na místě     </t>
  </si>
  <si>
    <t>stěny + parapet : 1,2*4 + 1,3*2</t>
  </si>
  <si>
    <t xml:space="preserve">stěny : 1,6*4,0 *2 + 1,8*2,2*2 </t>
  </si>
  <si>
    <t xml:space="preserve">strop - zádveří : 1,6*5,4 </t>
  </si>
  <si>
    <t>stěny : 5</t>
  </si>
  <si>
    <t>979990107R00</t>
  </si>
  <si>
    <t xml:space="preserve">Poplatek za uložení suti - směs betonu, cihel, dřeva, skupina odpadu 170904  </t>
  </si>
  <si>
    <t>1.NP - parapet : 1,3*2</t>
  </si>
  <si>
    <t>1.NP - parapet : 1,3*2 *1,1</t>
  </si>
  <si>
    <t>764410850R00</t>
  </si>
  <si>
    <t>764410291R00</t>
  </si>
  <si>
    <t>vzorkované a odsouhlasené v rámci dodávky stavby</t>
  </si>
  <si>
    <t xml:space="preserve">D+M - oplechování parapetů okna - r.š. 200 mm - lakovaný pozinkovaný plech - tl. 0,6 mm </t>
  </si>
  <si>
    <t>999281145R00</t>
  </si>
  <si>
    <t xml:space="preserve">Přesun hmot pro opravy a údržbu do výšky 6 m, nošením
</t>
  </si>
  <si>
    <t xml:space="preserve">Demontáž oplechování parapetů, rš od 100 do 330 mm  </t>
  </si>
  <si>
    <t>Vyvěšení dřevěných okenních křídel pl. do 2,0 m2</t>
  </si>
  <si>
    <t>968061126R00</t>
  </si>
  <si>
    <t>968062246R00</t>
  </si>
  <si>
    <t xml:space="preserve">Vybourání dřevěných rámů oken jednoduch. pl. 4 m2  </t>
  </si>
  <si>
    <t>1.NP : 3,2*1,3 *2</t>
  </si>
  <si>
    <t>968062747R00</t>
  </si>
  <si>
    <t xml:space="preserve">Vybourání dřevěných stěn plochy nad 4 m2  </t>
  </si>
  <si>
    <t>1.NP : 5,4*3,9</t>
  </si>
  <si>
    <t xml:space="preserve">Výpis truhlářských výrobků - pozice 1 - D+M sestava dřevěných oken - rozměr sestavy 1280/3190 mm - vzorkované a odsouhlasené v rámci dodávky a stavby  </t>
  </si>
  <si>
    <t>pozice 1 : 2 - podle výběru investora</t>
  </si>
  <si>
    <t>pozice 2 : 1 - podle výběru investora</t>
  </si>
  <si>
    <t xml:space="preserve">Výpis truhlářských výrobků - pozice 2 - D+M sestava dřevěné vnější stěny - rozměr sestavy 5400/3850 mm - vzorkované a odsouhlasené v rámci dodávky a stavby  </t>
  </si>
  <si>
    <t>pozice 3 : 1 - podle výběru investora</t>
  </si>
  <si>
    <t xml:space="preserve">Výpis truhlářských výrobků - pozice 3 - D+M repas sestavy dřevěné vnitřní stěny - rozměr sestavy 5400/3820 mm - vzorkované a odsouhlasené v rámci dodávky a stavby  </t>
  </si>
  <si>
    <t>998766101R00</t>
  </si>
  <si>
    <t xml:space="preserve">Přesun hmot pro truhlářské konstr., výšky do 6 m  </t>
  </si>
  <si>
    <t xml:space="preserve">D+M - repas kovových madel - přebroušení a provedení nového pochromování </t>
  </si>
  <si>
    <t>včetně demontáže a opětovné montáže</t>
  </si>
  <si>
    <t>1.NP - madlo : 4*2 *2</t>
  </si>
  <si>
    <t>včetně zabroušení hran</t>
  </si>
  <si>
    <t>podrobněji viz. výkres - pozice 1 - dřevěná rozměrová replika včetně doplňků</t>
  </si>
  <si>
    <t>podrobněji viz. výkres - pozice 2 - dřevěná rozměrová replika včetně doplňků</t>
  </si>
  <si>
    <t>podrobněji viz. výkres - pozice 3 - rapas sestavy včetně doplňků</t>
  </si>
  <si>
    <t>včetně naložení na dopravní prostředek a složení na skládku, bez poplatku za skládku.</t>
  </si>
  <si>
    <t>HZS - postupná demontáž (rozebrání) vnitřních obkladů stěn : 8*2</t>
  </si>
  <si>
    <t>Zpracování výrobní - dílenské dokumentace - detaily profilů, vzorky profilů a výrobků</t>
  </si>
  <si>
    <t>Základní škola Zlín, Dřevnická 1790, příspěvková organizace</t>
  </si>
  <si>
    <t>Dřevnická 1790</t>
  </si>
  <si>
    <t>71008098</t>
  </si>
  <si>
    <t>CZ71008098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</si>
</sst>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00"/>
  </numFmts>
  <fonts count="2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10"/>
      <name val="Arial Black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8" fillId="0" borderId="8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9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49" fontId="0" fillId="0" borderId="11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0" xfId="0" applyBorder="1" applyAlignment="1">
      <alignment horizontal="left" indent="1"/>
    </xf>
    <xf numFmtId="0" fontId="0" fillId="0" borderId="12" xfId="0" applyBorder="1" applyAlignment="1">
      <alignment horizontal="left" vertical="top" indent="1"/>
    </xf>
    <xf numFmtId="0" fontId="8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8" fillId="0" borderId="10" xfId="0" applyFont="1" applyBorder="1" applyAlignment="1">
      <alignment horizontal="left" vertical="center" indent="1"/>
    </xf>
    <xf numFmtId="49" fontId="0" fillId="0" borderId="8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top"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wrapText="1"/>
    </xf>
    <xf numFmtId="1" fontId="8" fillId="0" borderId="8" xfId="0" applyNumberFormat="1" applyFont="1" applyBorder="1" applyAlignment="1">
      <alignment horizontal="right" vertical="center" wrapText="1"/>
    </xf>
    <xf numFmtId="1" fontId="8" fillId="0" borderId="17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7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4" fontId="0" fillId="0" borderId="19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0" xfId="0" applyNumberFormat="1" applyFont="1" applyFill="1" applyBorder="1" applyAlignment="1">
      <alignment vertical="center"/>
    </xf>
    <xf numFmtId="4" fontId="7" fillId="4" borderId="21" xfId="0" applyNumberFormat="1" applyFont="1" applyFill="1" applyBorder="1" applyAlignment="1">
      <alignment vertical="center" wrapText="1"/>
    </xf>
    <xf numFmtId="4" fontId="10" fillId="4" borderId="22" xfId="0" applyNumberFormat="1" applyFont="1" applyFill="1" applyBorder="1" applyAlignment="1">
      <alignment horizontal="center" vertical="center" wrapText="1" shrinkToFit="1"/>
    </xf>
    <xf numFmtId="4" fontId="7" fillId="4" borderId="22" xfId="0" applyNumberFormat="1" applyFont="1" applyFill="1" applyBorder="1" applyAlignment="1">
      <alignment horizontal="center" vertical="center" wrapText="1" shrinkToFit="1"/>
    </xf>
    <xf numFmtId="3" fontId="7" fillId="4" borderId="22" xfId="0" applyNumberFormat="1" applyFont="1" applyFill="1" applyBorder="1" applyAlignment="1">
      <alignment horizontal="center" vertical="center" wrapText="1"/>
    </xf>
    <xf numFmtId="4" fontId="0" fillId="0" borderId="23" xfId="0" applyNumberFormat="1" applyBorder="1" applyAlignment="1">
      <alignment vertical="center"/>
    </xf>
    <xf numFmtId="4" fontId="3" fillId="0" borderId="24" xfId="0" applyNumberFormat="1" applyFont="1" applyBorder="1" applyAlignment="1">
      <alignment horizontal="right" vertical="center" wrapText="1" shrinkToFit="1"/>
    </xf>
    <xf numFmtId="4" fontId="3" fillId="0" borderId="24" xfId="0" applyNumberFormat="1" applyFont="1" applyBorder="1" applyAlignment="1">
      <alignment horizontal="right" vertical="center" shrinkToFit="1"/>
    </xf>
    <xf numFmtId="4" fontId="0" fillId="0" borderId="24" xfId="0" applyNumberFormat="1" applyBorder="1" applyAlignment="1">
      <alignment vertical="center" shrinkToFit="1"/>
    </xf>
    <xf numFmtId="3" fontId="0" fillId="0" borderId="24" xfId="0" applyNumberFormat="1" applyBorder="1" applyAlignment="1">
      <alignment vertical="center"/>
    </xf>
    <xf numFmtId="4" fontId="8" fillId="0" borderId="23" xfId="0" applyNumberFormat="1" applyFont="1" applyBorder="1" applyAlignment="1">
      <alignment vertical="center"/>
    </xf>
    <xf numFmtId="4" fontId="8" fillId="0" borderId="24" xfId="0" applyNumberFormat="1" applyFont="1" applyBorder="1" applyAlignment="1">
      <alignment vertical="center" wrapText="1" shrinkToFit="1"/>
    </xf>
    <xf numFmtId="4" fontId="8" fillId="0" borderId="24" xfId="0" applyNumberFormat="1" applyFont="1" applyBorder="1" applyAlignment="1">
      <alignment vertical="center" shrinkToFit="1"/>
    </xf>
    <xf numFmtId="3" fontId="8" fillId="0" borderId="24" xfId="0" applyNumberFormat="1" applyFont="1" applyBorder="1" applyAlignment="1">
      <alignment vertical="center"/>
    </xf>
    <xf numFmtId="4" fontId="0" fillId="0" borderId="23" xfId="0" applyNumberFormat="1" applyBorder="1" applyAlignment="1">
      <alignment horizontal="left" vertical="center"/>
    </xf>
    <xf numFmtId="4" fontId="0" fillId="0" borderId="24" xfId="0" applyNumberFormat="1" applyBorder="1" applyAlignment="1">
      <alignment vertical="center" wrapText="1" shrinkToFit="1"/>
    </xf>
    <xf numFmtId="4" fontId="0" fillId="3" borderId="25" xfId="0" applyNumberFormat="1" applyFill="1" applyBorder="1" applyAlignment="1">
      <alignment vertical="center" wrapText="1" shrinkToFit="1"/>
    </xf>
    <xf numFmtId="4" fontId="0" fillId="3" borderId="25" xfId="0" applyNumberFormat="1" applyFill="1" applyBorder="1" applyAlignment="1">
      <alignment vertical="center" shrinkToFit="1"/>
    </xf>
    <xf numFmtId="3" fontId="0" fillId="3" borderId="25" xfId="0" applyNumberFormat="1" applyFill="1" applyBorder="1" applyAlignment="1">
      <alignment vertical="center"/>
    </xf>
    <xf numFmtId="0" fontId="4" fillId="3" borderId="26" xfId="0" applyFont="1" applyFill="1" applyBorder="1" applyAlignment="1">
      <alignment horizontal="left" vertical="center" indent="1"/>
    </xf>
    <xf numFmtId="0" fontId="5" fillId="3" borderId="27" xfId="0" applyFont="1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4" fontId="4" fillId="3" borderId="27" xfId="0" applyNumberFormat="1" applyFont="1" applyFill="1" applyBorder="1" applyAlignment="1">
      <alignment horizontal="left" vertical="center"/>
    </xf>
    <xf numFmtId="49" fontId="0" fillId="3" borderId="28" xfId="0" applyNumberFormat="1" applyFill="1" applyBorder="1" applyAlignment="1">
      <alignment horizontal="left" vertical="center"/>
    </xf>
    <xf numFmtId="0" fontId="0" fillId="3" borderId="27" xfId="0" applyFill="1" applyBorder="1" applyAlignment="1">
      <alignment wrapText="1"/>
    </xf>
    <xf numFmtId="0" fontId="0" fillId="3" borderId="27" xfId="0" applyFill="1" applyBorder="1"/>
    <xf numFmtId="49" fontId="8" fillId="3" borderId="28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6" fillId="0" borderId="0" xfId="0" applyFont="1"/>
    <xf numFmtId="49" fontId="0" fillId="0" borderId="0" xfId="0" applyNumberFormat="1"/>
    <xf numFmtId="0" fontId="16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/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vertical="center"/>
    </xf>
    <xf numFmtId="4" fontId="7" fillId="0" borderId="24" xfId="0" applyNumberFormat="1" applyFont="1" applyBorder="1" applyAlignment="1">
      <alignment vertical="center"/>
    </xf>
    <xf numFmtId="0" fontId="7" fillId="3" borderId="29" xfId="0" applyFont="1" applyFill="1" applyBorder="1" applyAlignment="1">
      <alignment vertical="center"/>
    </xf>
    <xf numFmtId="0" fontId="7" fillId="3" borderId="29" xfId="0" applyFont="1" applyFill="1" applyBorder="1" applyAlignment="1">
      <alignment vertical="center" wrapText="1"/>
    </xf>
    <xf numFmtId="0" fontId="7" fillId="3" borderId="30" xfId="0" applyFont="1" applyFill="1" applyBorder="1" applyAlignment="1">
      <alignment vertical="center" wrapText="1"/>
    </xf>
    <xf numFmtId="4" fontId="7" fillId="3" borderId="25" xfId="0" applyNumberFormat="1" applyFont="1" applyFill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3" fontId="7" fillId="3" borderId="25" xfId="0" applyNumberFormat="1" applyFont="1" applyFill="1" applyBorder="1" applyAlignment="1">
      <alignment vertical="center"/>
    </xf>
    <xf numFmtId="4" fontId="7" fillId="0" borderId="24" xfId="0" applyNumberFormat="1" applyFont="1" applyBorder="1" applyAlignment="1">
      <alignment horizontal="center" vertical="center"/>
    </xf>
    <xf numFmtId="4" fontId="7" fillId="3" borderId="25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6" xfId="0" applyFont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4" borderId="17" xfId="0" applyFill="1" applyBorder="1"/>
    <xf numFmtId="0" fontId="0" fillId="4" borderId="16" xfId="0" applyFill="1" applyBorder="1"/>
    <xf numFmtId="0" fontId="0" fillId="4" borderId="16" xfId="0" applyFill="1" applyBorder="1" applyAlignment="1">
      <alignment horizontal="center"/>
    </xf>
    <xf numFmtId="49" fontId="0" fillId="4" borderId="16" xfId="0" applyNumberFormat="1" applyFill="1" applyBorder="1"/>
    <xf numFmtId="0" fontId="0" fillId="4" borderId="16" xfId="0" applyFill="1" applyBorder="1" applyAlignment="1">
      <alignment wrapText="1"/>
    </xf>
    <xf numFmtId="0" fontId="17" fillId="0" borderId="0" xfId="0" applyFont="1"/>
    <xf numFmtId="166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166" fontId="18" fillId="0" borderId="0" xfId="0" applyNumberFormat="1" applyFont="1" applyBorder="1" applyAlignment="1">
      <alignment horizontal="center" vertical="top" wrapText="1" shrinkToFit="1"/>
    </xf>
    <xf numFmtId="166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31" xfId="0" applyFont="1" applyFill="1" applyBorder="1" applyAlignment="1">
      <alignment vertical="top"/>
    </xf>
    <xf numFmtId="49" fontId="8" fillId="3" borderId="13" xfId="0" applyNumberFormat="1" applyFont="1" applyFill="1" applyBorder="1" applyAlignment="1">
      <alignment vertical="top"/>
    </xf>
    <xf numFmtId="0" fontId="8" fillId="3" borderId="13" xfId="0" applyFont="1" applyFill="1" applyBorder="1" applyAlignment="1">
      <alignment horizontal="center" vertical="top" shrinkToFit="1"/>
    </xf>
    <xf numFmtId="166" fontId="8" fillId="3" borderId="13" xfId="0" applyNumberFormat="1" applyFont="1" applyFill="1" applyBorder="1" applyAlignment="1">
      <alignment vertical="top" shrinkToFit="1"/>
    </xf>
    <xf numFmtId="4" fontId="8" fillId="3" borderId="13" xfId="0" applyNumberFormat="1" applyFont="1" applyFill="1" applyBorder="1" applyAlignment="1">
      <alignment vertical="top" shrinkToFit="1"/>
    </xf>
    <xf numFmtId="0" fontId="17" fillId="0" borderId="32" xfId="0" applyFont="1" applyBorder="1" applyAlignment="1">
      <alignment vertical="top"/>
    </xf>
    <xf numFmtId="49" fontId="17" fillId="0" borderId="33" xfId="0" applyNumberFormat="1" applyFont="1" applyBorder="1" applyAlignment="1">
      <alignment vertical="top"/>
    </xf>
    <xf numFmtId="0" fontId="17" fillId="0" borderId="33" xfId="0" applyFont="1" applyBorder="1" applyAlignment="1">
      <alignment horizontal="center" vertical="top" shrinkToFit="1"/>
    </xf>
    <xf numFmtId="166" fontId="17" fillId="0" borderId="33" xfId="0" applyNumberFormat="1" applyFont="1" applyBorder="1" applyAlignment="1">
      <alignment vertical="top" shrinkToFit="1"/>
    </xf>
    <xf numFmtId="4" fontId="17" fillId="0" borderId="33" xfId="0" applyNumberFormat="1" applyFont="1" applyBorder="1" applyAlignment="1">
      <alignment vertical="top" shrinkToFit="1"/>
    </xf>
    <xf numFmtId="4" fontId="17" fillId="0" borderId="34" xfId="0" applyNumberFormat="1" applyFont="1" applyBorder="1" applyAlignment="1">
      <alignment vertical="top" shrinkToFit="1"/>
    </xf>
    <xf numFmtId="0" fontId="17" fillId="0" borderId="35" xfId="0" applyFont="1" applyBorder="1" applyAlignment="1">
      <alignment vertical="top"/>
    </xf>
    <xf numFmtId="49" fontId="17" fillId="0" borderId="36" xfId="0" applyNumberFormat="1" applyFont="1" applyBorder="1" applyAlignment="1">
      <alignment vertical="top"/>
    </xf>
    <xf numFmtId="0" fontId="17" fillId="0" borderId="36" xfId="0" applyFont="1" applyBorder="1" applyAlignment="1">
      <alignment horizontal="center" vertical="top" shrinkToFit="1"/>
    </xf>
    <xf numFmtId="166" fontId="17" fillId="0" borderId="36" xfId="0" applyNumberFormat="1" applyFont="1" applyBorder="1" applyAlignment="1">
      <alignment vertical="top" shrinkToFit="1"/>
    </xf>
    <xf numFmtId="4" fontId="17" fillId="0" borderId="36" xfId="0" applyNumberFormat="1" applyFont="1" applyBorder="1" applyAlignment="1">
      <alignment vertical="top" shrinkToFit="1"/>
    </xf>
    <xf numFmtId="4" fontId="17" fillId="0" borderId="37" xfId="0" applyNumberFormat="1" applyFont="1" applyBorder="1" applyAlignment="1">
      <alignment vertical="top" shrinkToFit="1"/>
    </xf>
    <xf numFmtId="49" fontId="8" fillId="3" borderId="13" xfId="0" applyNumberFormat="1" applyFont="1" applyFill="1" applyBorder="1" applyAlignment="1">
      <alignment horizontal="left" vertical="top" wrapText="1"/>
    </xf>
    <xf numFmtId="49" fontId="17" fillId="0" borderId="33" xfId="0" applyNumberFormat="1" applyFont="1" applyBorder="1" applyAlignment="1">
      <alignment horizontal="left" vertical="top" wrapText="1"/>
    </xf>
    <xf numFmtId="166" fontId="18" fillId="0" borderId="0" xfId="0" quotePrefix="1" applyNumberFormat="1" applyFont="1" applyBorder="1" applyAlignment="1">
      <alignment horizontal="left" vertical="top" wrapText="1"/>
    </xf>
    <xf numFmtId="49" fontId="17" fillId="0" borderId="36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166" fontId="18" fillId="0" borderId="0" xfId="0" applyNumberFormat="1" applyFont="1" applyBorder="1" applyAlignment="1">
      <alignment horizontal="left" vertical="top" wrapText="1"/>
    </xf>
    <xf numFmtId="4" fontId="17" fillId="5" borderId="33" xfId="0" applyNumberFormat="1" applyFont="1" applyFill="1" applyBorder="1" applyAlignment="1">
      <alignment vertical="top" shrinkToFit="1"/>
    </xf>
    <xf numFmtId="4" fontId="17" fillId="5" borderId="36" xfId="0" applyNumberFormat="1" applyFont="1" applyFill="1" applyBorder="1" applyAlignment="1">
      <alignment vertical="top" shrinkToFit="1"/>
    </xf>
    <xf numFmtId="4" fontId="8" fillId="3" borderId="8" xfId="0" applyNumberFormat="1" applyFont="1" applyFill="1" applyBorder="1" applyAlignment="1">
      <alignment vertical="top" shrinkToFit="1"/>
    </xf>
    <xf numFmtId="49" fontId="0" fillId="3" borderId="8" xfId="0" applyNumberFormat="1" applyFill="1" applyBorder="1" applyAlignment="1">
      <alignment vertical="center"/>
    </xf>
    <xf numFmtId="0" fontId="11" fillId="0" borderId="0" xfId="0" applyNumberFormat="1" applyFont="1" applyAlignment="1">
      <alignment wrapText="1"/>
    </xf>
    <xf numFmtId="4" fontId="5" fillId="3" borderId="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4" fontId="23" fillId="0" borderId="16" xfId="0" applyNumberFormat="1" applyFont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17" fillId="5" borderId="33" xfId="0" applyNumberFormat="1" applyFont="1" applyFill="1" applyBorder="1" applyAlignment="1">
      <alignment vertical="top" shrinkToFit="1"/>
    </xf>
    <xf numFmtId="4" fontId="17" fillId="0" borderId="6" xfId="0" applyNumberFormat="1" applyFont="1" applyBorder="1" applyAlignment="1">
      <alignment vertical="top" shrinkToFit="1"/>
    </xf>
    <xf numFmtId="49" fontId="13" fillId="0" borderId="0" xfId="0" applyNumberFormat="1" applyFont="1"/>
    <xf numFmtId="49" fontId="11" fillId="3" borderId="17" xfId="0" applyNumberFormat="1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center" vertical="top" shrinkToFit="1"/>
    </xf>
    <xf numFmtId="166" fontId="11" fillId="3" borderId="8" xfId="0" applyNumberFormat="1" applyFont="1" applyFill="1" applyBorder="1" applyAlignment="1">
      <alignment vertical="top" shrinkToFit="1"/>
    </xf>
    <xf numFmtId="4" fontId="11" fillId="3" borderId="8" xfId="0" applyNumberFormat="1" applyFont="1" applyFill="1" applyBorder="1" applyAlignment="1">
      <alignment vertical="top" shrinkToFit="1"/>
    </xf>
    <xf numFmtId="4" fontId="11" fillId="3" borderId="39" xfId="0" applyNumberFormat="1" applyFont="1" applyFill="1" applyBorder="1" applyAlignment="1">
      <alignment vertical="top" shrinkToFit="1"/>
    </xf>
    <xf numFmtId="4" fontId="11" fillId="3" borderId="13" xfId="0" applyNumberFormat="1" applyFont="1" applyFill="1" applyBorder="1" applyAlignment="1">
      <alignment vertical="top" shrinkToFit="1"/>
    </xf>
    <xf numFmtId="0" fontId="13" fillId="0" borderId="0" xfId="0" applyFont="1"/>
    <xf numFmtId="4" fontId="11" fillId="3" borderId="0" xfId="0" applyNumberFormat="1" applyFont="1" applyFill="1" applyBorder="1" applyAlignment="1">
      <alignment vertical="top" shrinkToFit="1"/>
    </xf>
    <xf numFmtId="0" fontId="26" fillId="0" borderId="0" xfId="0" applyNumberFormat="1" applyFont="1" applyAlignment="1">
      <alignment wrapText="1"/>
    </xf>
    <xf numFmtId="0" fontId="3" fillId="2" borderId="0" xfId="0" applyFont="1" applyFill="1" applyAlignment="1">
      <alignment horizontal="left" wrapText="1"/>
    </xf>
    <xf numFmtId="4" fontId="13" fillId="0" borderId="17" xfId="0" applyNumberFormat="1" applyFont="1" applyBorder="1" applyAlignment="1">
      <alignment horizontal="right" vertical="center" indent="1"/>
    </xf>
    <xf numFmtId="4" fontId="13" fillId="0" borderId="38" xfId="0" applyNumberFormat="1" applyFont="1" applyBorder="1" applyAlignment="1">
      <alignment horizontal="right" vertical="center" indent="1"/>
    </xf>
    <xf numFmtId="4" fontId="11" fillId="0" borderId="18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 indent="1"/>
    </xf>
    <xf numFmtId="4" fontId="11" fillId="0" borderId="17" xfId="0" applyNumberFormat="1" applyFont="1" applyBorder="1" applyAlignment="1">
      <alignment horizontal="right" vertical="center" indent="1"/>
    </xf>
    <xf numFmtId="4" fontId="11" fillId="0" borderId="11" xfId="0" applyNumberFormat="1" applyFont="1" applyBorder="1" applyAlignment="1">
      <alignment horizontal="right" vertical="center" indent="1"/>
    </xf>
    <xf numFmtId="4" fontId="11" fillId="0" borderId="17" xfId="0" applyNumberFormat="1" applyFont="1" applyBorder="1" applyAlignment="1">
      <alignment vertical="center"/>
    </xf>
    <xf numFmtId="4" fontId="11" fillId="0" borderId="8" xfId="0" applyNumberFormat="1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24" fillId="3" borderId="13" xfId="0" applyNumberFormat="1" applyFont="1" applyFill="1" applyBorder="1" applyAlignment="1">
      <alignment horizontal="left" vertical="center" wrapText="1"/>
    </xf>
    <xf numFmtId="0" fontId="25" fillId="3" borderId="13" xfId="0" applyFont="1" applyFill="1" applyBorder="1" applyAlignment="1">
      <alignment wrapText="1"/>
    </xf>
    <xf numFmtId="0" fontId="25" fillId="3" borderId="14" xfId="0" applyFont="1" applyFill="1" applyBorder="1" applyAlignment="1">
      <alignment wrapText="1"/>
    </xf>
    <xf numFmtId="49" fontId="21" fillId="3" borderId="0" xfId="0" applyNumberFormat="1" applyFont="1" applyFill="1" applyBorder="1" applyAlignment="1">
      <alignment horizontal="left" wrapText="1"/>
    </xf>
    <xf numFmtId="0" fontId="22" fillId="3" borderId="0" xfId="0" applyFont="1" applyFill="1" applyBorder="1" applyAlignment="1">
      <alignment wrapText="1"/>
    </xf>
    <xf numFmtId="0" fontId="22" fillId="3" borderId="2" xfId="0" applyFont="1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9" xfId="0" applyBorder="1" applyAlignment="1">
      <alignment horizontal="right" inden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0" xfId="0" applyNumberFormat="1" applyFont="1" applyAlignment="1">
      <alignment wrapText="1"/>
    </xf>
    <xf numFmtId="4" fontId="11" fillId="0" borderId="38" xfId="0" applyNumberFormat="1" applyFont="1" applyBorder="1" applyAlignment="1">
      <alignment horizontal="right" vertical="center" indent="1"/>
    </xf>
    <xf numFmtId="49" fontId="6" fillId="0" borderId="13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wrapText="1"/>
    </xf>
    <xf numFmtId="4" fontId="0" fillId="0" borderId="40" xfId="0" applyNumberFormat="1" applyBorder="1" applyAlignment="1">
      <alignment vertical="center" wrapText="1"/>
    </xf>
    <xf numFmtId="4" fontId="11" fillId="0" borderId="17" xfId="0" applyNumberFormat="1" applyFont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49" fontId="8" fillId="0" borderId="13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8" fillId="0" borderId="40" xfId="0" applyNumberFormat="1" applyFont="1" applyBorder="1" applyAlignment="1">
      <alignment vertical="center" wrapText="1"/>
    </xf>
    <xf numFmtId="4" fontId="12" fillId="3" borderId="27" xfId="0" applyNumberFormat="1" applyFont="1" applyFill="1" applyBorder="1" applyAlignment="1">
      <alignment horizontal="right" vertical="center"/>
    </xf>
    <xf numFmtId="49" fontId="7" fillId="0" borderId="23" xfId="0" applyNumberFormat="1" applyFont="1" applyBorder="1" applyAlignment="1">
      <alignment vertical="center" wrapText="1"/>
    </xf>
    <xf numFmtId="49" fontId="7" fillId="0" borderId="40" xfId="0" applyNumberFormat="1" applyFont="1" applyBorder="1" applyAlignment="1">
      <alignment vertical="center" wrapText="1"/>
    </xf>
    <xf numFmtId="2" fontId="12" fillId="3" borderId="27" xfId="0" applyNumberFormat="1" applyFont="1" applyFill="1" applyBorder="1" applyAlignment="1">
      <alignment horizontal="right" vertical="center"/>
    </xf>
    <xf numFmtId="4" fontId="0" fillId="3" borderId="29" xfId="0" applyNumberFormat="1" applyFill="1" applyBorder="1" applyAlignment="1">
      <alignment vertical="center"/>
    </xf>
    <xf numFmtId="4" fontId="0" fillId="3" borderId="30" xfId="0" applyNumberFormat="1" applyFill="1" applyBorder="1" applyAlignment="1">
      <alignment vertical="center"/>
    </xf>
    <xf numFmtId="4" fontId="0" fillId="3" borderId="41" xfId="0" applyNumberForma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8" xfId="0" applyNumberFormat="1" applyBorder="1" applyAlignment="1">
      <alignment vertical="center" shrinkToFit="1"/>
    </xf>
    <xf numFmtId="49" fontId="0" fillId="0" borderId="38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8" fillId="0" borderId="8" xfId="0" applyNumberFormat="1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49" fontId="20" fillId="0" borderId="8" xfId="0" applyNumberFormat="1" applyFont="1" applyBorder="1" applyAlignment="1">
      <alignment vertical="center" shrinkToFit="1"/>
    </xf>
    <xf numFmtId="0" fontId="20" fillId="0" borderId="8" xfId="0" applyFont="1" applyBorder="1" applyAlignment="1">
      <alignment vertical="center" shrinkToFit="1"/>
    </xf>
    <xf numFmtId="0" fontId="20" fillId="0" borderId="38" xfId="0" applyFont="1" applyBorder="1" applyAlignment="1">
      <alignment vertical="center" shrinkToFit="1"/>
    </xf>
    <xf numFmtId="49" fontId="0" fillId="3" borderId="8" xfId="0" applyNumberForma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19" fillId="0" borderId="13" xfId="0" applyNumberFormat="1" applyFont="1" applyBorder="1" applyAlignment="1">
      <alignment horizontal="left" vertical="top" wrapText="1"/>
    </xf>
    <xf numFmtId="0" fontId="19" fillId="0" borderId="13" xfId="0" applyNumberFormat="1" applyFont="1" applyBorder="1" applyAlignment="1">
      <alignment vertical="top" wrapText="1"/>
    </xf>
  </cellXfs>
  <cellStyles count="2">
    <cellStyle name="Normální" xfId="0" builtinId="0"/>
    <cellStyle name="normální 2" xfId="1" xr:uid="{9B613B57-3CC9-4CFD-BED3-E73977D5551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95664-001A-4AC7-AFA1-B96C05458557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7" t="s">
        <v>39</v>
      </c>
      <c r="B2" s="197"/>
      <c r="C2" s="197"/>
      <c r="D2" s="197"/>
      <c r="E2" s="197"/>
      <c r="F2" s="197"/>
      <c r="G2" s="19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9B16B-CA2A-4CDB-B6C9-7187E0FA3DE4}">
  <sheetPr codeName="List5112">
    <tabColor rgb="FF66FF66"/>
  </sheetPr>
  <dimension ref="A1:AZ70"/>
  <sheetViews>
    <sheetView showGridLines="0" tabSelected="1" topLeftCell="B5" zoomScale="120" zoomScaleNormal="120" zoomScaleSheetLayoutView="75" workbookViewId="0">
      <selection activeCell="D12" sqref="D12:G1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1" customWidth="1"/>
    <col min="4" max="4" width="13" style="51" customWidth="1"/>
    <col min="5" max="5" width="9.7109375" style="51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  <col min="52" max="52" width="94.5703125" customWidth="1"/>
  </cols>
  <sheetData>
    <row r="1" spans="1:15" ht="33.75" customHeight="1" x14ac:dyDescent="0.2">
      <c r="A1" s="46" t="s">
        <v>36</v>
      </c>
      <c r="B1" s="208" t="s">
        <v>4</v>
      </c>
      <c r="C1" s="209"/>
      <c r="D1" s="209"/>
      <c r="E1" s="209"/>
      <c r="F1" s="209"/>
      <c r="G1" s="209"/>
      <c r="H1" s="209"/>
      <c r="I1" s="209"/>
      <c r="J1" s="210"/>
    </row>
    <row r="2" spans="1:15" ht="39.75" customHeight="1" x14ac:dyDescent="0.25">
      <c r="A2" s="2"/>
      <c r="B2" s="73" t="s">
        <v>24</v>
      </c>
      <c r="C2" s="74"/>
      <c r="D2" s="75" t="s">
        <v>120</v>
      </c>
      <c r="E2" s="215" t="s">
        <v>235</v>
      </c>
      <c r="F2" s="216"/>
      <c r="G2" s="216"/>
      <c r="H2" s="216"/>
      <c r="I2" s="216"/>
      <c r="J2" s="217"/>
      <c r="O2" s="1"/>
    </row>
    <row r="3" spans="1:15" ht="18.75" customHeight="1" x14ac:dyDescent="0.25">
      <c r="A3" s="2"/>
      <c r="B3" s="76"/>
      <c r="C3" s="74"/>
      <c r="D3" s="77"/>
      <c r="E3" s="218" t="s">
        <v>236</v>
      </c>
      <c r="F3" s="219"/>
      <c r="G3" s="219"/>
      <c r="H3" s="219"/>
      <c r="I3" s="219"/>
      <c r="J3" s="220"/>
    </row>
    <row r="4" spans="1:15" ht="7.5" customHeight="1" x14ac:dyDescent="0.2">
      <c r="A4" s="2"/>
      <c r="B4" s="78"/>
      <c r="C4" s="79"/>
      <c r="D4" s="80"/>
      <c r="E4" s="211"/>
      <c r="F4" s="211"/>
      <c r="G4" s="211"/>
      <c r="H4" s="211"/>
      <c r="I4" s="211"/>
      <c r="J4" s="212"/>
    </row>
    <row r="5" spans="1:15" ht="41.25" customHeight="1" x14ac:dyDescent="0.2">
      <c r="A5" s="2"/>
      <c r="B5" s="31" t="s">
        <v>23</v>
      </c>
      <c r="D5" s="228" t="s">
        <v>310</v>
      </c>
      <c r="E5" s="229"/>
      <c r="F5" s="229"/>
      <c r="G5" s="229"/>
      <c r="H5" s="18" t="s">
        <v>40</v>
      </c>
      <c r="I5" s="82" t="s">
        <v>312</v>
      </c>
      <c r="J5" s="8"/>
    </row>
    <row r="6" spans="1:15" ht="13.5" customHeight="1" x14ac:dyDescent="0.2">
      <c r="A6" s="2"/>
      <c r="B6" s="28"/>
      <c r="C6" s="54"/>
      <c r="D6" s="224" t="s">
        <v>311</v>
      </c>
      <c r="E6" s="225"/>
      <c r="F6" s="225"/>
      <c r="G6" s="225"/>
      <c r="H6" s="18" t="s">
        <v>34</v>
      </c>
      <c r="I6" s="82" t="s">
        <v>313</v>
      </c>
      <c r="J6" s="8"/>
    </row>
    <row r="7" spans="1:15" ht="15" customHeight="1" x14ac:dyDescent="0.2">
      <c r="A7" s="2"/>
      <c r="B7" s="29"/>
      <c r="C7" s="55"/>
      <c r="D7" s="81" t="s">
        <v>152</v>
      </c>
      <c r="E7" s="230" t="s">
        <v>148</v>
      </c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0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0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5"/>
      <c r="D10" s="52"/>
      <c r="E10" s="56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8" t="s">
        <v>41</v>
      </c>
      <c r="E11" s="238"/>
      <c r="F11" s="238"/>
      <c r="G11" s="238"/>
      <c r="H11" s="18" t="s">
        <v>40</v>
      </c>
      <c r="I11" s="82"/>
      <c r="J11" s="8"/>
    </row>
    <row r="12" spans="1:15" ht="15.75" customHeight="1" x14ac:dyDescent="0.2">
      <c r="A12" s="2"/>
      <c r="B12" s="28"/>
      <c r="C12" s="54"/>
      <c r="D12" s="243"/>
      <c r="E12" s="243"/>
      <c r="F12" s="243"/>
      <c r="G12" s="243"/>
      <c r="H12" s="18" t="s">
        <v>34</v>
      </c>
      <c r="I12" s="22"/>
      <c r="J12" s="8"/>
    </row>
    <row r="13" spans="1:15" ht="15.75" customHeight="1" x14ac:dyDescent="0.2">
      <c r="A13" s="2"/>
      <c r="B13" s="29"/>
      <c r="C13" s="55"/>
      <c r="D13" s="52"/>
      <c r="E13" s="213"/>
      <c r="F13" s="214"/>
      <c r="G13" s="214"/>
      <c r="H13" s="19"/>
      <c r="I13" s="23"/>
      <c r="J13" s="34"/>
    </row>
    <row r="14" spans="1:15" ht="30" customHeight="1" x14ac:dyDescent="0.2">
      <c r="A14" s="2"/>
      <c r="B14" s="43" t="s">
        <v>22</v>
      </c>
      <c r="C14" s="57"/>
      <c r="D14" s="232" t="s">
        <v>122</v>
      </c>
      <c r="E14" s="233"/>
      <c r="F14" s="233"/>
      <c r="G14" s="233"/>
      <c r="H14" s="233"/>
      <c r="I14" s="44"/>
      <c r="J14" s="45"/>
    </row>
    <row r="15" spans="1:15" ht="32.25" customHeight="1" x14ac:dyDescent="0.2">
      <c r="A15" s="2"/>
      <c r="B15" s="35" t="s">
        <v>32</v>
      </c>
      <c r="C15" s="58"/>
      <c r="D15" s="53"/>
      <c r="E15" s="221"/>
      <c r="F15" s="221"/>
      <c r="G15" s="222"/>
      <c r="H15" s="222"/>
      <c r="I15" s="222" t="s">
        <v>29</v>
      </c>
      <c r="J15" s="223"/>
    </row>
    <row r="16" spans="1:15" ht="23.25" customHeight="1" x14ac:dyDescent="0.2">
      <c r="A16" s="136" t="s">
        <v>26</v>
      </c>
      <c r="B16" s="38" t="s">
        <v>26</v>
      </c>
      <c r="C16" s="59"/>
      <c r="D16" s="60"/>
      <c r="E16" s="198"/>
      <c r="F16" s="199"/>
      <c r="G16" s="198"/>
      <c r="H16" s="199"/>
      <c r="I16" s="198">
        <f>SUM(I52:I60)</f>
        <v>0</v>
      </c>
      <c r="J16" s="203"/>
    </row>
    <row r="17" spans="1:10" ht="23.25" customHeight="1" x14ac:dyDescent="0.2">
      <c r="A17" s="136" t="s">
        <v>27</v>
      </c>
      <c r="B17" s="38" t="s">
        <v>27</v>
      </c>
      <c r="C17" s="59"/>
      <c r="D17" s="60"/>
      <c r="E17" s="198"/>
      <c r="F17" s="199"/>
      <c r="G17" s="198"/>
      <c r="H17" s="199"/>
      <c r="I17" s="198">
        <f>SUM(I61:I64)</f>
        <v>0</v>
      </c>
      <c r="J17" s="203"/>
    </row>
    <row r="18" spans="1:10" ht="23.25" customHeight="1" x14ac:dyDescent="0.2">
      <c r="A18" s="136" t="s">
        <v>28</v>
      </c>
      <c r="B18" s="38" t="s">
        <v>28</v>
      </c>
      <c r="C18" s="59"/>
      <c r="D18" s="60"/>
      <c r="E18" s="198"/>
      <c r="F18" s="199"/>
      <c r="G18" s="198"/>
      <c r="H18" s="199"/>
      <c r="I18" s="198">
        <v>0</v>
      </c>
      <c r="J18" s="203"/>
    </row>
    <row r="19" spans="1:10" ht="23.25" customHeight="1" x14ac:dyDescent="0.2">
      <c r="A19" s="136" t="s">
        <v>67</v>
      </c>
      <c r="B19" s="38" t="s">
        <v>65</v>
      </c>
      <c r="C19" s="59"/>
      <c r="D19" s="60"/>
      <c r="E19" s="198"/>
      <c r="F19" s="199"/>
      <c r="G19" s="198"/>
      <c r="H19" s="199"/>
      <c r="I19" s="198">
        <f>I65</f>
        <v>0</v>
      </c>
      <c r="J19" s="203"/>
    </row>
    <row r="20" spans="1:10" ht="23.25" customHeight="1" x14ac:dyDescent="0.2">
      <c r="A20" s="136" t="s">
        <v>67</v>
      </c>
      <c r="B20" s="38" t="s">
        <v>226</v>
      </c>
      <c r="C20" s="59"/>
      <c r="D20" s="60"/>
      <c r="E20" s="198"/>
      <c r="F20" s="199"/>
      <c r="G20" s="198"/>
      <c r="H20" s="199"/>
      <c r="I20" s="198">
        <f>I66</f>
        <v>0</v>
      </c>
      <c r="J20" s="203"/>
    </row>
    <row r="21" spans="1:10" ht="23.25" customHeight="1" x14ac:dyDescent="0.2">
      <c r="A21" s="2"/>
      <c r="B21" s="47" t="s">
        <v>29</v>
      </c>
      <c r="C21" s="61"/>
      <c r="D21" s="62"/>
      <c r="E21" s="204"/>
      <c r="F21" s="227"/>
      <c r="G21" s="204"/>
      <c r="H21" s="227"/>
      <c r="I21" s="204">
        <f>SUM(I16:J20)</f>
        <v>0</v>
      </c>
      <c r="J21" s="205"/>
    </row>
    <row r="22" spans="1:10" ht="33" customHeight="1" x14ac:dyDescent="0.2">
      <c r="A22" s="2"/>
      <c r="B22" s="42" t="s">
        <v>33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59"/>
      <c r="D23" s="60"/>
      <c r="E23" s="64">
        <v>12</v>
      </c>
      <c r="F23" s="39" t="s">
        <v>0</v>
      </c>
      <c r="G23" s="206">
        <v>0</v>
      </c>
      <c r="H23" s="207"/>
      <c r="I23" s="207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59"/>
      <c r="D24" s="60"/>
      <c r="E24" s="64">
        <v>12</v>
      </c>
      <c r="F24" s="39" t="s">
        <v>0</v>
      </c>
      <c r="G24" s="236">
        <v>0</v>
      </c>
      <c r="H24" s="237"/>
      <c r="I24" s="237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59"/>
      <c r="D25" s="60"/>
      <c r="E25" s="64">
        <v>21</v>
      </c>
      <c r="F25" s="39" t="s">
        <v>0</v>
      </c>
      <c r="G25" s="206">
        <f>I21</f>
        <v>0</v>
      </c>
      <c r="H25" s="207"/>
      <c r="I25" s="207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5"/>
      <c r="D26" s="53"/>
      <c r="E26" s="66">
        <f>SazbaDPH2</f>
        <v>21</v>
      </c>
      <c r="F26" s="30" t="s">
        <v>0</v>
      </c>
      <c r="G26" s="200">
        <f>I21*1.21-I21</f>
        <v>0</v>
      </c>
      <c r="H26" s="201"/>
      <c r="I26" s="201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67"/>
      <c r="D27" s="68"/>
      <c r="E27" s="67"/>
      <c r="F27" s="16"/>
      <c r="G27" s="202">
        <v>0</v>
      </c>
      <c r="H27" s="202"/>
      <c r="I27" s="202"/>
      <c r="J27" s="41" t="str">
        <f t="shared" si="0"/>
        <v>CZK</v>
      </c>
    </row>
    <row r="28" spans="1:10" ht="27.75" hidden="1" customHeight="1" thickBot="1" x14ac:dyDescent="0.25">
      <c r="A28" s="2"/>
      <c r="B28" s="109" t="s">
        <v>25</v>
      </c>
      <c r="C28" s="110"/>
      <c r="D28" s="110"/>
      <c r="E28" s="111"/>
      <c r="F28" s="112"/>
      <c r="G28" s="245">
        <v>8955018.5299999993</v>
      </c>
      <c r="H28" s="248"/>
      <c r="I28" s="248"/>
      <c r="J28" s="113" t="str">
        <f t="shared" si="0"/>
        <v>CZK</v>
      </c>
    </row>
    <row r="29" spans="1:10" ht="27.75" customHeight="1" thickBot="1" x14ac:dyDescent="0.25">
      <c r="A29" s="2"/>
      <c r="B29" s="109" t="s">
        <v>35</v>
      </c>
      <c r="C29" s="114"/>
      <c r="D29" s="114"/>
      <c r="E29" s="114"/>
      <c r="F29" s="115"/>
      <c r="G29" s="245">
        <f>I21*1.21</f>
        <v>0</v>
      </c>
      <c r="H29" s="245"/>
      <c r="I29" s="245"/>
      <c r="J29" s="116" t="s">
        <v>45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9" t="s">
        <v>12</v>
      </c>
      <c r="D32" s="70"/>
      <c r="E32" s="70"/>
      <c r="F32" s="15" t="s">
        <v>11</v>
      </c>
      <c r="G32" s="26"/>
      <c r="H32" s="27"/>
      <c r="I32" s="26"/>
      <c r="J32" s="9"/>
    </row>
    <row r="33" spans="1:52" ht="47.25" customHeight="1" x14ac:dyDescent="0.2">
      <c r="A33" s="2"/>
      <c r="B33" s="2"/>
      <c r="J33" s="9"/>
    </row>
    <row r="34" spans="1:52" s="21" customFormat="1" ht="18.75" customHeight="1" x14ac:dyDescent="0.2">
      <c r="A34" s="20"/>
      <c r="B34" s="20"/>
      <c r="C34" s="71"/>
      <c r="D34" s="241"/>
      <c r="E34" s="242"/>
      <c r="G34" s="239"/>
      <c r="H34" s="240"/>
      <c r="I34" s="240"/>
      <c r="J34" s="25"/>
    </row>
    <row r="35" spans="1:52" ht="12.75" customHeight="1" x14ac:dyDescent="0.2">
      <c r="A35" s="2"/>
      <c r="B35" s="2"/>
      <c r="D35" s="234" t="s">
        <v>2</v>
      </c>
      <c r="E35" s="234"/>
      <c r="H35" s="10" t="s">
        <v>3</v>
      </c>
      <c r="J35" s="9"/>
    </row>
    <row r="36" spans="1:52" ht="13.5" customHeight="1" thickBot="1" x14ac:dyDescent="0.25">
      <c r="A36" s="11"/>
      <c r="B36" s="11"/>
      <c r="C36" s="72"/>
      <c r="D36" s="72"/>
      <c r="E36" s="72"/>
      <c r="F36" s="12"/>
      <c r="G36" s="12"/>
      <c r="H36" s="12"/>
      <c r="I36" s="12"/>
      <c r="J36" s="13"/>
    </row>
    <row r="37" spans="1:52" ht="27" customHeight="1" x14ac:dyDescent="0.2">
      <c r="B37" s="86" t="s">
        <v>17</v>
      </c>
      <c r="C37" s="87"/>
      <c r="D37" s="87"/>
      <c r="E37" s="87"/>
      <c r="F37" s="88"/>
      <c r="G37" s="88"/>
      <c r="H37" s="88"/>
      <c r="I37" s="88"/>
      <c r="J37" s="89"/>
    </row>
    <row r="38" spans="1:52" ht="25.5" customHeight="1" x14ac:dyDescent="0.2">
      <c r="A38" s="85" t="s">
        <v>37</v>
      </c>
      <c r="B38" s="90" t="s">
        <v>18</v>
      </c>
      <c r="C38" s="91" t="s">
        <v>6</v>
      </c>
      <c r="D38" s="91"/>
      <c r="E38" s="91"/>
      <c r="F38" s="92" t="str">
        <f>B23</f>
        <v>Základ pro sníženou DPH</v>
      </c>
      <c r="G38" s="92" t="str">
        <f>B25</f>
        <v>Základ pro základní DPH</v>
      </c>
      <c r="H38" s="93" t="s">
        <v>19</v>
      </c>
      <c r="I38" s="93" t="s">
        <v>1</v>
      </c>
      <c r="J38" s="94" t="s">
        <v>0</v>
      </c>
    </row>
    <row r="39" spans="1:52" ht="25.5" hidden="1" customHeight="1" x14ac:dyDescent="0.2">
      <c r="A39" s="85">
        <v>1</v>
      </c>
      <c r="B39" s="95" t="s">
        <v>42</v>
      </c>
      <c r="C39" s="235"/>
      <c r="D39" s="235"/>
      <c r="E39" s="235"/>
      <c r="F39" s="96">
        <v>0</v>
      </c>
      <c r="G39" s="97">
        <v>8955018.5299999993</v>
      </c>
      <c r="H39" s="98">
        <v>1880553.89</v>
      </c>
      <c r="I39" s="98">
        <v>10835572.42</v>
      </c>
      <c r="J39" s="99" t="str">
        <f>IF(CenaCelkemVypocet=0,"",I39/CenaCelkemVypocet*100)</f>
        <v/>
      </c>
    </row>
    <row r="40" spans="1:52" ht="25.5" customHeight="1" x14ac:dyDescent="0.2">
      <c r="A40" s="85">
        <v>2</v>
      </c>
      <c r="B40" s="100" t="s">
        <v>43</v>
      </c>
      <c r="C40" s="244" t="s">
        <v>241</v>
      </c>
      <c r="D40" s="244"/>
      <c r="E40" s="244"/>
      <c r="F40" s="101">
        <v>0</v>
      </c>
      <c r="G40" s="102">
        <f>G41</f>
        <v>0</v>
      </c>
      <c r="H40" s="102">
        <f>H41</f>
        <v>0</v>
      </c>
      <c r="I40" s="102">
        <f>I41</f>
        <v>0</v>
      </c>
      <c r="J40" s="103" t="str">
        <f>IF(CenaCelkemVypocet=0,"",I40/CenaCelkemVypocet*100)</f>
        <v/>
      </c>
    </row>
    <row r="41" spans="1:52" ht="25.5" customHeight="1" x14ac:dyDescent="0.2">
      <c r="A41" s="85">
        <v>3</v>
      </c>
      <c r="B41" s="104" t="s">
        <v>134</v>
      </c>
      <c r="C41" s="235" t="s">
        <v>124</v>
      </c>
      <c r="D41" s="235"/>
      <c r="E41" s="235"/>
      <c r="F41" s="105">
        <v>0</v>
      </c>
      <c r="G41" s="98">
        <f>Polozky!G147</f>
        <v>0</v>
      </c>
      <c r="H41" s="98">
        <f>G41*1.21-G41</f>
        <v>0</v>
      </c>
      <c r="I41" s="98">
        <f>G41*1.21</f>
        <v>0</v>
      </c>
      <c r="J41" s="99" t="str">
        <f>IF(CenaCelkemVypocet=0,"",I41/CenaCelkemVypocet*100)</f>
        <v/>
      </c>
    </row>
    <row r="42" spans="1:52" ht="25.5" customHeight="1" x14ac:dyDescent="0.2">
      <c r="A42" s="85"/>
      <c r="B42" s="249" t="s">
        <v>44</v>
      </c>
      <c r="C42" s="250"/>
      <c r="D42" s="250"/>
      <c r="E42" s="251"/>
      <c r="F42" s="106">
        <f>SUMIF(A39:A41,"=1",F39:F41)</f>
        <v>0</v>
      </c>
      <c r="G42" s="107">
        <f>G40</f>
        <v>0</v>
      </c>
      <c r="H42" s="107">
        <f>H40</f>
        <v>0</v>
      </c>
      <c r="I42" s="107">
        <f>I40</f>
        <v>0</v>
      </c>
      <c r="J42" s="108" t="str">
        <f>J40</f>
        <v/>
      </c>
    </row>
    <row r="46" spans="1:52" ht="32.25" customHeight="1" x14ac:dyDescent="0.25">
      <c r="B46" s="226" t="s">
        <v>231</v>
      </c>
      <c r="C46" s="226"/>
      <c r="D46" s="226"/>
      <c r="E46" s="226"/>
      <c r="F46" s="226"/>
      <c r="G46" s="226"/>
      <c r="H46" s="226"/>
      <c r="I46" s="226"/>
      <c r="J46" s="226"/>
      <c r="AZ46" s="117" t="str">
        <f>B46</f>
        <v>Rozpočet neobsahuje stavební práce spojené s instalací interiéru a vybavení.</v>
      </c>
    </row>
    <row r="47" spans="1:52" ht="18" customHeight="1" x14ac:dyDescent="0.25">
      <c r="B47" s="180"/>
      <c r="C47" s="180"/>
      <c r="D47" s="180"/>
      <c r="E47" s="180"/>
      <c r="F47" s="180"/>
      <c r="G47" s="180"/>
      <c r="H47" s="180"/>
      <c r="I47" s="180"/>
      <c r="J47" s="180"/>
      <c r="AZ47" s="117"/>
    </row>
    <row r="49" spans="1:10" ht="15.75" x14ac:dyDescent="0.25">
      <c r="B49" s="118" t="s">
        <v>46</v>
      </c>
    </row>
    <row r="51" spans="1:10" ht="25.5" customHeight="1" x14ac:dyDescent="0.2">
      <c r="A51" s="120"/>
      <c r="B51" s="123" t="s">
        <v>18</v>
      </c>
      <c r="C51" s="123" t="s">
        <v>6</v>
      </c>
      <c r="D51" s="124"/>
      <c r="E51" s="124"/>
      <c r="F51" s="125" t="s">
        <v>47</v>
      </c>
      <c r="G51" s="125"/>
      <c r="H51" s="125"/>
      <c r="I51" s="125" t="s">
        <v>29</v>
      </c>
      <c r="J51" s="125" t="s">
        <v>0</v>
      </c>
    </row>
    <row r="52" spans="1:10" ht="36.75" customHeight="1" x14ac:dyDescent="0.2">
      <c r="A52" s="121"/>
      <c r="B52" s="126" t="s">
        <v>48</v>
      </c>
      <c r="C52" s="246" t="s">
        <v>49</v>
      </c>
      <c r="D52" s="247"/>
      <c r="E52" s="247"/>
      <c r="F52" s="134" t="s">
        <v>26</v>
      </c>
      <c r="G52" s="127"/>
      <c r="H52" s="127"/>
      <c r="I52" s="127">
        <f>Polozky!G8</f>
        <v>0</v>
      </c>
      <c r="J52" s="132" t="str">
        <f>IF(I67=0,"",I52/I67*100)</f>
        <v/>
      </c>
    </row>
    <row r="53" spans="1:10" ht="36.75" customHeight="1" x14ac:dyDescent="0.2">
      <c r="A53" s="121"/>
      <c r="B53" s="126" t="s">
        <v>50</v>
      </c>
      <c r="C53" s="246" t="s">
        <v>51</v>
      </c>
      <c r="D53" s="247"/>
      <c r="E53" s="247"/>
      <c r="F53" s="134" t="s">
        <v>26</v>
      </c>
      <c r="G53" s="127"/>
      <c r="H53" s="127"/>
      <c r="I53" s="127">
        <f>Polozky!G13</f>
        <v>0</v>
      </c>
      <c r="J53" s="132" t="str">
        <f>IF(I67=0,"",I53/I67*100)</f>
        <v/>
      </c>
    </row>
    <row r="54" spans="1:10" ht="36.75" customHeight="1" x14ac:dyDescent="0.2">
      <c r="A54" s="121"/>
      <c r="B54" s="126" t="s">
        <v>169</v>
      </c>
      <c r="C54" s="246" t="s">
        <v>170</v>
      </c>
      <c r="D54" s="247"/>
      <c r="E54" s="247"/>
      <c r="F54" s="134" t="s">
        <v>26</v>
      </c>
      <c r="G54" s="127"/>
      <c r="H54" s="127"/>
      <c r="I54" s="127">
        <f>Polozky!G29</f>
        <v>0</v>
      </c>
      <c r="J54" s="132" t="str">
        <f>IF(I67=0,"",I54/I67*100)</f>
        <v/>
      </c>
    </row>
    <row r="55" spans="1:10" ht="36.75" customHeight="1" x14ac:dyDescent="0.2">
      <c r="A55" s="121"/>
      <c r="B55" s="126" t="s">
        <v>52</v>
      </c>
      <c r="C55" s="246" t="s">
        <v>53</v>
      </c>
      <c r="D55" s="247"/>
      <c r="E55" s="247"/>
      <c r="F55" s="134" t="s">
        <v>26</v>
      </c>
      <c r="G55" s="127"/>
      <c r="H55" s="127"/>
      <c r="I55" s="127">
        <f>Polozky!G36</f>
        <v>0</v>
      </c>
      <c r="J55" s="132" t="str">
        <f>IF(I67=0,"",I55/I67*100)</f>
        <v/>
      </c>
    </row>
    <row r="56" spans="1:10" ht="36.75" customHeight="1" x14ac:dyDescent="0.2">
      <c r="A56" s="121"/>
      <c r="B56" s="126" t="s">
        <v>153</v>
      </c>
      <c r="C56" s="246" t="s">
        <v>154</v>
      </c>
      <c r="D56" s="247"/>
      <c r="E56" s="247"/>
      <c r="F56" s="134" t="s">
        <v>26</v>
      </c>
      <c r="G56" s="127"/>
      <c r="H56" s="127"/>
      <c r="I56" s="127">
        <f>Polozky!G40</f>
        <v>0</v>
      </c>
      <c r="J56" s="132" t="str">
        <f>IF(I67=0,"",I56/I67*100)</f>
        <v/>
      </c>
    </row>
    <row r="57" spans="1:10" ht="36.75" customHeight="1" x14ac:dyDescent="0.2">
      <c r="A57" s="121"/>
      <c r="B57" s="126" t="s">
        <v>54</v>
      </c>
      <c r="C57" s="246" t="s">
        <v>55</v>
      </c>
      <c r="D57" s="247"/>
      <c r="E57" s="247"/>
      <c r="F57" s="134" t="s">
        <v>26</v>
      </c>
      <c r="G57" s="127"/>
      <c r="H57" s="127"/>
      <c r="I57" s="127">
        <f>Polozky!G45</f>
        <v>0</v>
      </c>
      <c r="J57" s="132" t="str">
        <f>IF(I67=0,"",I57/I67*100)</f>
        <v/>
      </c>
    </row>
    <row r="58" spans="1:10" ht="36.75" customHeight="1" x14ac:dyDescent="0.2">
      <c r="A58" s="121"/>
      <c r="B58" s="126" t="s">
        <v>56</v>
      </c>
      <c r="C58" s="246" t="s">
        <v>57</v>
      </c>
      <c r="D58" s="247"/>
      <c r="E58" s="247"/>
      <c r="F58" s="134" t="s">
        <v>26</v>
      </c>
      <c r="G58" s="127"/>
      <c r="H58" s="127"/>
      <c r="I58" s="127">
        <f>Polozky!G51</f>
        <v>0</v>
      </c>
      <c r="J58" s="132" t="str">
        <f>IF(I67=0,"",I58/I67*100)</f>
        <v/>
      </c>
    </row>
    <row r="59" spans="1:10" ht="36.75" customHeight="1" x14ac:dyDescent="0.2">
      <c r="A59" s="121"/>
      <c r="B59" s="126" t="s">
        <v>58</v>
      </c>
      <c r="C59" s="246" t="s">
        <v>59</v>
      </c>
      <c r="D59" s="247"/>
      <c r="E59" s="247"/>
      <c r="F59" s="134" t="s">
        <v>26</v>
      </c>
      <c r="G59" s="127"/>
      <c r="H59" s="127"/>
      <c r="I59" s="127">
        <f>Polozky!G65</f>
        <v>0</v>
      </c>
      <c r="J59" s="132" t="str">
        <f>IF(I67=0,"",I59/I67*100)</f>
        <v/>
      </c>
    </row>
    <row r="60" spans="1:10" ht="36.75" customHeight="1" x14ac:dyDescent="0.2">
      <c r="A60" s="121"/>
      <c r="B60" s="126" t="s">
        <v>60</v>
      </c>
      <c r="C60" s="246" t="s">
        <v>61</v>
      </c>
      <c r="D60" s="247"/>
      <c r="E60" s="247"/>
      <c r="F60" s="134" t="s">
        <v>26</v>
      </c>
      <c r="G60" s="127"/>
      <c r="H60" s="127"/>
      <c r="I60" s="127">
        <f>Polozky!G76</f>
        <v>0</v>
      </c>
      <c r="J60" s="132" t="str">
        <f>IF(I67=0,"",I60/I67*100)</f>
        <v/>
      </c>
    </row>
    <row r="61" spans="1:10" ht="36.75" customHeight="1" x14ac:dyDescent="0.2">
      <c r="A61" s="121"/>
      <c r="B61" s="126" t="s">
        <v>195</v>
      </c>
      <c r="C61" s="246" t="s">
        <v>196</v>
      </c>
      <c r="D61" s="247"/>
      <c r="E61" s="247"/>
      <c r="F61" s="134" t="s">
        <v>27</v>
      </c>
      <c r="G61" s="127"/>
      <c r="H61" s="127"/>
      <c r="I61" s="127">
        <f>Polozky!G78</f>
        <v>0</v>
      </c>
      <c r="J61" s="132" t="str">
        <f>IF(I67=0,"",I61/I67*100)</f>
        <v/>
      </c>
    </row>
    <row r="62" spans="1:10" ht="36.75" customHeight="1" x14ac:dyDescent="0.2">
      <c r="A62" s="121"/>
      <c r="B62" s="126" t="s">
        <v>144</v>
      </c>
      <c r="C62" s="246" t="s">
        <v>227</v>
      </c>
      <c r="D62" s="247"/>
      <c r="E62" s="247"/>
      <c r="F62" s="134" t="s">
        <v>27</v>
      </c>
      <c r="G62" s="127"/>
      <c r="H62" s="127"/>
      <c r="I62" s="127">
        <f>Polozky!G86</f>
        <v>0</v>
      </c>
      <c r="J62" s="132" t="str">
        <f>IF(I67=0,"",I62/I67*100)</f>
        <v/>
      </c>
    </row>
    <row r="63" spans="1:10" ht="36.75" customHeight="1" x14ac:dyDescent="0.2">
      <c r="A63" s="121"/>
      <c r="B63" s="126" t="s">
        <v>259</v>
      </c>
      <c r="C63" s="246" t="s">
        <v>260</v>
      </c>
      <c r="D63" s="247"/>
      <c r="E63" s="247"/>
      <c r="F63" s="134" t="s">
        <v>27</v>
      </c>
      <c r="G63" s="127"/>
      <c r="H63" s="127"/>
      <c r="I63" s="127">
        <f>Polozky!G97</f>
        <v>0</v>
      </c>
      <c r="J63" s="132" t="str">
        <f>IF(I67=0,"",I63/I67*100)</f>
        <v/>
      </c>
    </row>
    <row r="64" spans="1:10" ht="36.75" customHeight="1" x14ac:dyDescent="0.2">
      <c r="A64" s="121"/>
      <c r="B64" s="126" t="s">
        <v>62</v>
      </c>
      <c r="C64" s="246" t="s">
        <v>63</v>
      </c>
      <c r="D64" s="247"/>
      <c r="E64" s="247"/>
      <c r="F64" s="134" t="s">
        <v>27</v>
      </c>
      <c r="G64" s="127"/>
      <c r="H64" s="127"/>
      <c r="I64" s="127">
        <f>Polozky!G105</f>
        <v>0</v>
      </c>
      <c r="J64" s="132" t="str">
        <f>IF(I67=0,"",I64/I67*100)</f>
        <v/>
      </c>
    </row>
    <row r="65" spans="1:10" ht="36.75" customHeight="1" x14ac:dyDescent="0.2">
      <c r="A65" s="121"/>
      <c r="B65" s="126" t="s">
        <v>64</v>
      </c>
      <c r="C65" s="246" t="s">
        <v>65</v>
      </c>
      <c r="D65" s="247"/>
      <c r="E65" s="247"/>
      <c r="F65" s="134" t="s">
        <v>66</v>
      </c>
      <c r="G65" s="127"/>
      <c r="H65" s="127"/>
      <c r="I65" s="127">
        <f>Polozky!G121</f>
        <v>0</v>
      </c>
      <c r="J65" s="132" t="str">
        <f>IF(I67=0,"",I65/I67*100)</f>
        <v/>
      </c>
    </row>
    <row r="66" spans="1:10" ht="36.75" customHeight="1" x14ac:dyDescent="0.2">
      <c r="A66" s="121"/>
      <c r="B66" s="126" t="s">
        <v>67</v>
      </c>
      <c r="C66" s="246" t="s">
        <v>226</v>
      </c>
      <c r="D66" s="247"/>
      <c r="E66" s="247"/>
      <c r="F66" s="134" t="s">
        <v>67</v>
      </c>
      <c r="G66" s="127"/>
      <c r="H66" s="127"/>
      <c r="I66" s="127">
        <f>Polozky!G129</f>
        <v>0</v>
      </c>
      <c r="J66" s="132" t="str">
        <f>IF(I67=0,"",I66/I67*100)</f>
        <v/>
      </c>
    </row>
    <row r="67" spans="1:10" ht="25.5" customHeight="1" x14ac:dyDescent="0.2">
      <c r="A67" s="122"/>
      <c r="B67" s="128" t="s">
        <v>1</v>
      </c>
      <c r="C67" s="129"/>
      <c r="D67" s="130"/>
      <c r="E67" s="130"/>
      <c r="F67" s="135"/>
      <c r="G67" s="131"/>
      <c r="H67" s="131"/>
      <c r="I67" s="131">
        <f>SUM(I52:I66)</f>
        <v>0</v>
      </c>
      <c r="J67" s="133">
        <f>SUM(J52:J66)</f>
        <v>0</v>
      </c>
    </row>
    <row r="68" spans="1:10" x14ac:dyDescent="0.2">
      <c r="F68" s="83"/>
      <c r="G68" s="83"/>
      <c r="H68" s="83"/>
      <c r="I68" s="83"/>
      <c r="J68" s="84"/>
    </row>
    <row r="69" spans="1:10" x14ac:dyDescent="0.2">
      <c r="F69" s="83"/>
      <c r="G69" s="83"/>
      <c r="H69" s="83"/>
      <c r="I69" s="83"/>
      <c r="J69" s="84"/>
    </row>
    <row r="70" spans="1:10" x14ac:dyDescent="0.2">
      <c r="F70" s="83"/>
      <c r="G70" s="83"/>
      <c r="H70" s="83"/>
      <c r="I70" s="83"/>
      <c r="J70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C57:E57"/>
    <mergeCell ref="C58:E58"/>
    <mergeCell ref="C59:E59"/>
    <mergeCell ref="C53:E53"/>
    <mergeCell ref="C65:E65"/>
    <mergeCell ref="E19:F19"/>
    <mergeCell ref="G19:H19"/>
    <mergeCell ref="G28:I28"/>
    <mergeCell ref="C52:E52"/>
    <mergeCell ref="B42:E42"/>
    <mergeCell ref="C66:E66"/>
    <mergeCell ref="E20:F20"/>
    <mergeCell ref="G20:H20"/>
    <mergeCell ref="I20:J20"/>
    <mergeCell ref="C54:E54"/>
    <mergeCell ref="C40:E40"/>
    <mergeCell ref="C41:E41"/>
    <mergeCell ref="G29:I29"/>
    <mergeCell ref="C64:E64"/>
    <mergeCell ref="C60:E60"/>
    <mergeCell ref="C62:E62"/>
    <mergeCell ref="C63:E63"/>
    <mergeCell ref="C55:E55"/>
    <mergeCell ref="C56:E56"/>
    <mergeCell ref="C61:E61"/>
    <mergeCell ref="D11:G11"/>
    <mergeCell ref="G34:I34"/>
    <mergeCell ref="I18:J18"/>
    <mergeCell ref="G23:I23"/>
    <mergeCell ref="E18:F18"/>
    <mergeCell ref="I16:J16"/>
    <mergeCell ref="D34:E34"/>
    <mergeCell ref="E17:F17"/>
    <mergeCell ref="D12:G12"/>
    <mergeCell ref="G15:H15"/>
    <mergeCell ref="D6:G6"/>
    <mergeCell ref="B46:J46"/>
    <mergeCell ref="E21:F21"/>
    <mergeCell ref="D5:G5"/>
    <mergeCell ref="I17:J17"/>
    <mergeCell ref="E7:G7"/>
    <mergeCell ref="D14:H14"/>
    <mergeCell ref="D35:E35"/>
    <mergeCell ref="C39:E39"/>
    <mergeCell ref="G24:I24"/>
    <mergeCell ref="B1:J1"/>
    <mergeCell ref="E4:J4"/>
    <mergeCell ref="G16:H16"/>
    <mergeCell ref="G17:H17"/>
    <mergeCell ref="E16:F16"/>
    <mergeCell ref="E13:G13"/>
    <mergeCell ref="E2:J2"/>
    <mergeCell ref="E3:J3"/>
    <mergeCell ref="E15:F15"/>
    <mergeCell ref="I15:J15"/>
    <mergeCell ref="G18:H18"/>
    <mergeCell ref="G26:I26"/>
    <mergeCell ref="G27:I27"/>
    <mergeCell ref="I19:J19"/>
    <mergeCell ref="I21:J21"/>
    <mergeCell ref="G25:I25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4E9F-D1B9-4585-BA91-EA0F92698179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2" t="s">
        <v>7</v>
      </c>
      <c r="B1" s="252"/>
      <c r="C1" s="253"/>
      <c r="D1" s="252"/>
      <c r="E1" s="252"/>
      <c r="F1" s="252"/>
      <c r="G1" s="252"/>
    </row>
    <row r="2" spans="1:7" ht="24.95" customHeight="1" x14ac:dyDescent="0.2">
      <c r="A2" s="49" t="s">
        <v>8</v>
      </c>
      <c r="B2" s="48"/>
      <c r="C2" s="254"/>
      <c r="D2" s="254"/>
      <c r="E2" s="254"/>
      <c r="F2" s="254"/>
      <c r="G2" s="255"/>
    </row>
    <row r="3" spans="1:7" ht="24.95" customHeight="1" x14ac:dyDescent="0.2">
      <c r="A3" s="49" t="s">
        <v>9</v>
      </c>
      <c r="B3" s="48"/>
      <c r="C3" s="254"/>
      <c r="D3" s="254"/>
      <c r="E3" s="254"/>
      <c r="F3" s="254"/>
      <c r="G3" s="255"/>
    </row>
    <row r="4" spans="1:7" ht="24.95" customHeight="1" x14ac:dyDescent="0.2">
      <c r="A4" s="49" t="s">
        <v>10</v>
      </c>
      <c r="B4" s="48"/>
      <c r="C4" s="254"/>
      <c r="D4" s="254"/>
      <c r="E4" s="254"/>
      <c r="F4" s="254"/>
      <c r="G4" s="25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00F7-2CA3-4EE3-ABE6-DA794FCD32AB}">
  <sheetPr>
    <outlinePr summaryBelow="0"/>
  </sheetPr>
  <dimension ref="A1:BH4455"/>
  <sheetViews>
    <sheetView zoomScale="150" zoomScaleNormal="150" workbookViewId="0">
      <pane ySplit="7" topLeftCell="A8" activePane="bottomLeft" state="frozen"/>
      <selection pane="bottomLeft" activeCell="F151" sqref="F151"/>
    </sheetView>
  </sheetViews>
  <sheetFormatPr defaultRowHeight="12.75" outlineLevelRow="1" x14ac:dyDescent="0.2"/>
  <cols>
    <col min="1" max="1" width="3.42578125" customWidth="1"/>
    <col min="2" max="2" width="12.5703125" style="119" customWidth="1"/>
    <col min="3" max="3" width="38.28515625" style="11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4" max="17" width="8.7109375" customWidth="1"/>
    <col min="18" max="24" width="0" hidden="1" customWidth="1"/>
    <col min="25" max="26" width="8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56" t="s">
        <v>7</v>
      </c>
      <c r="B1" s="256"/>
      <c r="C1" s="256"/>
      <c r="D1" s="256"/>
      <c r="E1" s="256"/>
      <c r="F1" s="256"/>
      <c r="G1" s="256"/>
      <c r="AG1" t="s">
        <v>68</v>
      </c>
    </row>
    <row r="2" spans="1:60" ht="24.95" customHeight="1" x14ac:dyDescent="0.2">
      <c r="A2" s="137" t="s">
        <v>8</v>
      </c>
      <c r="B2" s="48" t="s">
        <v>120</v>
      </c>
      <c r="C2" s="257" t="s">
        <v>234</v>
      </c>
      <c r="D2" s="258"/>
      <c r="E2" s="258"/>
      <c r="F2" s="258"/>
      <c r="G2" s="259"/>
      <c r="AG2" t="s">
        <v>69</v>
      </c>
    </row>
    <row r="3" spans="1:60" ht="24.95" customHeight="1" x14ac:dyDescent="0.2">
      <c r="A3" s="137" t="s">
        <v>9</v>
      </c>
      <c r="B3" s="48" t="s">
        <v>43</v>
      </c>
      <c r="C3" s="260" t="s">
        <v>241</v>
      </c>
      <c r="D3" s="261"/>
      <c r="E3" s="261"/>
      <c r="F3" s="261"/>
      <c r="G3" s="262"/>
      <c r="AC3" s="119" t="s">
        <v>69</v>
      </c>
      <c r="AG3" t="s">
        <v>70</v>
      </c>
    </row>
    <row r="4" spans="1:60" ht="24.95" customHeight="1" x14ac:dyDescent="0.2">
      <c r="A4" s="138" t="s">
        <v>10</v>
      </c>
      <c r="B4" s="179" t="s">
        <v>123</v>
      </c>
      <c r="C4" s="263" t="s">
        <v>124</v>
      </c>
      <c r="D4" s="264"/>
      <c r="E4" s="264"/>
      <c r="F4" s="264"/>
      <c r="G4" s="265"/>
      <c r="AG4" t="s">
        <v>71</v>
      </c>
    </row>
    <row r="5" spans="1:60" x14ac:dyDescent="0.2">
      <c r="D5" s="10"/>
    </row>
    <row r="6" spans="1:60" ht="51" x14ac:dyDescent="0.2">
      <c r="A6" s="140" t="s">
        <v>72</v>
      </c>
      <c r="B6" s="142" t="s">
        <v>73</v>
      </c>
      <c r="C6" s="142" t="s">
        <v>74</v>
      </c>
      <c r="D6" s="141" t="s">
        <v>75</v>
      </c>
      <c r="E6" s="140" t="s">
        <v>76</v>
      </c>
      <c r="F6" s="139" t="s">
        <v>77</v>
      </c>
      <c r="G6" s="140" t="s">
        <v>29</v>
      </c>
      <c r="H6" s="143" t="s">
        <v>30</v>
      </c>
      <c r="I6" s="143" t="s">
        <v>78</v>
      </c>
      <c r="J6" s="143" t="s">
        <v>31</v>
      </c>
      <c r="K6" s="143" t="s">
        <v>79</v>
      </c>
      <c r="L6" s="143" t="s">
        <v>80</v>
      </c>
      <c r="M6" s="143" t="s">
        <v>81</v>
      </c>
      <c r="N6" s="143" t="s">
        <v>82</v>
      </c>
      <c r="O6" s="143" t="s">
        <v>83</v>
      </c>
      <c r="P6" s="143" t="s">
        <v>84</v>
      </c>
      <c r="Q6" s="143" t="s">
        <v>85</v>
      </c>
      <c r="R6" s="143" t="s">
        <v>86</v>
      </c>
      <c r="S6" s="143" t="s">
        <v>87</v>
      </c>
      <c r="T6" s="143" t="s">
        <v>88</v>
      </c>
      <c r="U6" s="143" t="s">
        <v>89</v>
      </c>
      <c r="V6" s="143" t="s">
        <v>90</v>
      </c>
      <c r="W6" s="143" t="s">
        <v>91</v>
      </c>
      <c r="X6" s="143" t="s">
        <v>92</v>
      </c>
      <c r="Y6" s="143" t="s">
        <v>136</v>
      </c>
      <c r="Z6" s="143" t="s">
        <v>88</v>
      </c>
    </row>
    <row r="7" spans="1:60" ht="1.9" customHeight="1" x14ac:dyDescent="0.2">
      <c r="A7" s="3"/>
      <c r="B7" s="4"/>
      <c r="C7" s="4"/>
      <c r="D7" s="6"/>
      <c r="E7" s="145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</row>
    <row r="8" spans="1:60" x14ac:dyDescent="0.2">
      <c r="A8" s="153" t="s">
        <v>93</v>
      </c>
      <c r="B8" s="154" t="s">
        <v>48</v>
      </c>
      <c r="C8" s="170" t="s">
        <v>49</v>
      </c>
      <c r="D8" s="155"/>
      <c r="E8" s="156"/>
      <c r="F8" s="157"/>
      <c r="G8" s="157">
        <f>SUMIF(AG9:AG12,"&lt;&gt;NOR",G9:G12)</f>
        <v>0</v>
      </c>
      <c r="H8" s="157"/>
      <c r="I8" s="157" t="e">
        <f>SUM(#REF!)</f>
        <v>#REF!</v>
      </c>
      <c r="J8" s="157"/>
      <c r="K8" s="157" t="e">
        <f>SUM(#REF!)</f>
        <v>#REF!</v>
      </c>
      <c r="L8" s="157"/>
      <c r="M8" s="157" t="e">
        <f>SUM(#REF!)</f>
        <v>#REF!</v>
      </c>
      <c r="N8" s="157"/>
      <c r="O8" s="157">
        <f>SUM(O9:O12)</f>
        <v>0.5</v>
      </c>
      <c r="P8" s="157"/>
      <c r="Q8" s="178">
        <f>SUM(Q9:Q12)</f>
        <v>0</v>
      </c>
      <c r="R8" s="152"/>
      <c r="S8" s="152"/>
      <c r="T8" s="152"/>
      <c r="U8" s="152"/>
      <c r="V8" s="152" t="e">
        <f>SUM(#REF!)</f>
        <v>#REF!</v>
      </c>
      <c r="W8" s="152"/>
      <c r="X8" s="152"/>
      <c r="Y8" s="178"/>
      <c r="Z8" s="184"/>
      <c r="AG8" t="s">
        <v>94</v>
      </c>
    </row>
    <row r="9" spans="1:60" ht="12.75" customHeight="1" outlineLevel="1" x14ac:dyDescent="0.2">
      <c r="A9" s="158">
        <v>1</v>
      </c>
      <c r="B9" s="159" t="s">
        <v>126</v>
      </c>
      <c r="C9" s="171" t="s">
        <v>127</v>
      </c>
      <c r="D9" s="160" t="s">
        <v>95</v>
      </c>
      <c r="E9" s="161">
        <f>SUM(E11:E12)</f>
        <v>0.254</v>
      </c>
      <c r="F9" s="176">
        <v>0</v>
      </c>
      <c r="G9" s="162">
        <f>ROUND(E9*F9,2)</f>
        <v>0</v>
      </c>
      <c r="H9" s="162">
        <v>1597.25</v>
      </c>
      <c r="I9" s="162">
        <f>ROUND(E9*H9,2)</f>
        <v>405.7</v>
      </c>
      <c r="J9" s="162">
        <v>306.75</v>
      </c>
      <c r="K9" s="162">
        <f>ROUND(E9*J9,2)</f>
        <v>77.91</v>
      </c>
      <c r="L9" s="162">
        <v>21</v>
      </c>
      <c r="M9" s="162">
        <f>G9*(1+L9/100)</f>
        <v>0</v>
      </c>
      <c r="N9" s="162">
        <v>1.95</v>
      </c>
      <c r="O9" s="162">
        <f>ROUND(E9*N9,2)</f>
        <v>0.5</v>
      </c>
      <c r="P9" s="162">
        <v>0</v>
      </c>
      <c r="Q9" s="163">
        <f>ROUND(E9*P9,2)</f>
        <v>0</v>
      </c>
      <c r="R9" s="149"/>
      <c r="S9" s="149" t="s">
        <v>96</v>
      </c>
      <c r="T9" s="149" t="s">
        <v>96</v>
      </c>
      <c r="U9" s="149">
        <v>0.66220000000000001</v>
      </c>
      <c r="V9" s="149">
        <f>ROUND(E9*U9,2)</f>
        <v>0.17</v>
      </c>
      <c r="W9" s="149"/>
      <c r="X9" s="149" t="s">
        <v>97</v>
      </c>
      <c r="Y9" s="183" t="s">
        <v>237</v>
      </c>
      <c r="Z9" s="183" t="s">
        <v>237</v>
      </c>
      <c r="AA9" s="144"/>
      <c r="AB9" s="144"/>
      <c r="AC9" s="144"/>
      <c r="AD9" s="144"/>
      <c r="AE9" s="144"/>
      <c r="AF9" s="144"/>
      <c r="AG9" s="144" t="s">
        <v>98</v>
      </c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</row>
    <row r="10" spans="1:60" outlineLevel="1" x14ac:dyDescent="0.2">
      <c r="A10" s="147"/>
      <c r="B10" s="148"/>
      <c r="C10" s="266" t="s">
        <v>109</v>
      </c>
      <c r="D10" s="267"/>
      <c r="E10" s="267"/>
      <c r="F10" s="267"/>
      <c r="G10" s="267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4"/>
      <c r="Z10" s="144"/>
      <c r="AA10" s="144"/>
      <c r="AB10" s="144"/>
      <c r="AC10" s="144"/>
      <c r="AD10" s="144"/>
      <c r="AE10" s="144"/>
      <c r="AF10" s="144"/>
      <c r="AG10" s="144" t="s">
        <v>100</v>
      </c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</row>
    <row r="11" spans="1:60" outlineLevel="1" x14ac:dyDescent="0.2">
      <c r="A11" s="147"/>
      <c r="B11" s="148"/>
      <c r="C11" s="175" t="s">
        <v>238</v>
      </c>
      <c r="D11" s="150"/>
      <c r="E11" s="151">
        <f xml:space="preserve"> 0.1*0.1*0.1 *4</f>
        <v>4.000000000000001E-3</v>
      </c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4"/>
      <c r="Z11" s="144"/>
      <c r="AA11" s="144"/>
      <c r="AB11" s="144"/>
      <c r="AC11" s="144"/>
      <c r="AD11" s="144"/>
      <c r="AE11" s="144"/>
      <c r="AF11" s="144"/>
      <c r="AG11" s="144" t="s">
        <v>99</v>
      </c>
      <c r="AH11" s="144">
        <v>0</v>
      </c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</row>
    <row r="12" spans="1:60" outlineLevel="1" x14ac:dyDescent="0.2">
      <c r="A12" s="147"/>
      <c r="B12" s="148"/>
      <c r="C12" s="175" t="s">
        <v>167</v>
      </c>
      <c r="D12" s="150"/>
      <c r="E12" s="151">
        <f>0.25</f>
        <v>0.25</v>
      </c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4"/>
      <c r="Z12" s="144"/>
      <c r="AA12" s="144"/>
      <c r="AB12" s="144"/>
      <c r="AC12" s="144"/>
      <c r="AD12" s="144"/>
      <c r="AE12" s="144"/>
      <c r="AF12" s="144"/>
      <c r="AG12" s="144" t="s">
        <v>99</v>
      </c>
      <c r="AH12" s="144">
        <v>0</v>
      </c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</row>
    <row r="13" spans="1:60" x14ac:dyDescent="0.2">
      <c r="A13" s="153" t="s">
        <v>93</v>
      </c>
      <c r="B13" s="154" t="s">
        <v>50</v>
      </c>
      <c r="C13" s="170" t="s">
        <v>51</v>
      </c>
      <c r="D13" s="155"/>
      <c r="E13" s="156"/>
      <c r="F13" s="157"/>
      <c r="G13" s="157">
        <f>SUMIF(AG14:AG28,"&lt;&gt;NOR",G14:G28)</f>
        <v>0</v>
      </c>
      <c r="H13" s="157"/>
      <c r="I13" s="157">
        <f>SUM(I14:I28)</f>
        <v>5430.4</v>
      </c>
      <c r="J13" s="157"/>
      <c r="K13" s="157">
        <f>SUM(K14:K28)</f>
        <v>13848.53</v>
      </c>
      <c r="L13" s="157"/>
      <c r="M13" s="157">
        <f>SUM(M14:M28)</f>
        <v>0</v>
      </c>
      <c r="N13" s="157"/>
      <c r="O13" s="157">
        <f>SUM(O14:O28)</f>
        <v>0.35000000000000003</v>
      </c>
      <c r="P13" s="157"/>
      <c r="Q13" s="178">
        <f>SUM(Q14:Q28)</f>
        <v>0</v>
      </c>
      <c r="R13" s="152"/>
      <c r="S13" s="152"/>
      <c r="T13" s="152"/>
      <c r="U13" s="152"/>
      <c r="V13" s="152">
        <f>SUM(V14:V28)</f>
        <v>30.98</v>
      </c>
      <c r="W13" s="152"/>
      <c r="X13" s="152"/>
      <c r="Y13" s="178"/>
      <c r="Z13" s="184"/>
      <c r="AG13" t="s">
        <v>94</v>
      </c>
    </row>
    <row r="14" spans="1:60" outlineLevel="1" x14ac:dyDescent="0.2">
      <c r="A14" s="158">
        <v>2</v>
      </c>
      <c r="B14" s="159" t="s">
        <v>107</v>
      </c>
      <c r="C14" s="171" t="s">
        <v>108</v>
      </c>
      <c r="D14" s="160" t="s">
        <v>101</v>
      </c>
      <c r="E14" s="161">
        <f>SUM(E15:E16)</f>
        <v>71.5</v>
      </c>
      <c r="F14" s="176">
        <v>0</v>
      </c>
      <c r="G14" s="162">
        <f>ROUND(E14*F14,2)</f>
        <v>0</v>
      </c>
      <c r="H14" s="162">
        <v>13.56</v>
      </c>
      <c r="I14" s="162">
        <f>ROUND(E14*H14,2)</f>
        <v>969.54</v>
      </c>
      <c r="J14" s="162">
        <v>32.94</v>
      </c>
      <c r="K14" s="162">
        <f>ROUND(E14*J14,2)</f>
        <v>2355.21</v>
      </c>
      <c r="L14" s="162">
        <v>21</v>
      </c>
      <c r="M14" s="162">
        <f>G14*(1+L14/100)</f>
        <v>0</v>
      </c>
      <c r="N14" s="162">
        <v>1E-4</v>
      </c>
      <c r="O14" s="162">
        <f>ROUND(E14*N14,2)</f>
        <v>0.01</v>
      </c>
      <c r="P14" s="162">
        <v>0</v>
      </c>
      <c r="Q14" s="163">
        <f>ROUND(E14*P14,2)</f>
        <v>0</v>
      </c>
      <c r="R14" s="149"/>
      <c r="S14" s="149" t="s">
        <v>96</v>
      </c>
      <c r="T14" s="149" t="s">
        <v>96</v>
      </c>
      <c r="U14" s="149">
        <v>7.8E-2</v>
      </c>
      <c r="V14" s="149">
        <f>ROUND(E14*U14,2)</f>
        <v>5.58</v>
      </c>
      <c r="W14" s="149"/>
      <c r="X14" s="149" t="s">
        <v>97</v>
      </c>
      <c r="Y14" s="183" t="s">
        <v>237</v>
      </c>
      <c r="Z14" s="183" t="s">
        <v>237</v>
      </c>
      <c r="AA14" s="144"/>
      <c r="AB14" s="144"/>
      <c r="AC14" s="144"/>
      <c r="AD14" s="144"/>
      <c r="AE14" s="144"/>
      <c r="AF14" s="144"/>
      <c r="AG14" s="144" t="s">
        <v>98</v>
      </c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</row>
    <row r="15" spans="1:60" outlineLevel="1" x14ac:dyDescent="0.2">
      <c r="A15" s="147"/>
      <c r="B15" s="148"/>
      <c r="C15" s="175" t="s">
        <v>242</v>
      </c>
      <c r="D15" s="150"/>
      <c r="E15" s="151">
        <f>5.4*3.9 *3</f>
        <v>63.180000000000007</v>
      </c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4"/>
      <c r="Z15" s="144"/>
      <c r="AA15" s="144"/>
      <c r="AB15" s="144"/>
      <c r="AC15" s="144"/>
      <c r="AD15" s="144"/>
      <c r="AE15" s="144"/>
      <c r="AF15" s="144"/>
      <c r="AG15" s="144" t="s">
        <v>99</v>
      </c>
      <c r="AH15" s="144">
        <v>0</v>
      </c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</row>
    <row r="16" spans="1:60" ht="12.75" customHeight="1" outlineLevel="1" x14ac:dyDescent="0.2">
      <c r="A16" s="147"/>
      <c r="B16" s="148"/>
      <c r="C16" s="175" t="s">
        <v>240</v>
      </c>
      <c r="D16" s="150"/>
      <c r="E16" s="151">
        <f xml:space="preserve"> 1.3*3.2*2</f>
        <v>8.32</v>
      </c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4"/>
      <c r="Z16" s="144"/>
      <c r="AA16" s="144"/>
      <c r="AB16" s="144"/>
      <c r="AC16" s="144"/>
      <c r="AD16" s="144"/>
      <c r="AE16" s="144"/>
      <c r="AF16" s="144"/>
      <c r="AG16" s="144" t="s">
        <v>99</v>
      </c>
      <c r="AH16" s="144">
        <v>0</v>
      </c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</row>
    <row r="17" spans="1:60" ht="22.5" outlineLevel="1" x14ac:dyDescent="0.2">
      <c r="A17" s="158">
        <v>3</v>
      </c>
      <c r="B17" s="159" t="s">
        <v>157</v>
      </c>
      <c r="C17" s="171" t="s">
        <v>158</v>
      </c>
      <c r="D17" s="160" t="s">
        <v>104</v>
      </c>
      <c r="E17" s="161">
        <f>SUM(E18:E18)</f>
        <v>43</v>
      </c>
      <c r="F17" s="185">
        <v>0</v>
      </c>
      <c r="G17" s="162">
        <f>ROUND(E17*F17,2)</f>
        <v>0</v>
      </c>
      <c r="H17" s="162">
        <v>13.56</v>
      </c>
      <c r="I17" s="162">
        <f>ROUND(E17*H17,2)</f>
        <v>583.08000000000004</v>
      </c>
      <c r="J17" s="162">
        <v>32.94</v>
      </c>
      <c r="K17" s="162">
        <f>ROUND(E17*J17,2)</f>
        <v>1416.42</v>
      </c>
      <c r="L17" s="162">
        <v>21</v>
      </c>
      <c r="M17" s="162">
        <f>G17*(1+L17/100)</f>
        <v>0</v>
      </c>
      <c r="N17" s="162">
        <v>3.0000000000000001E-3</v>
      </c>
      <c r="O17" s="162">
        <f>ROUND(E17*N17,2)</f>
        <v>0.13</v>
      </c>
      <c r="P17" s="162">
        <v>0</v>
      </c>
      <c r="Q17" s="163">
        <f>ROUND(E17*P17,2)</f>
        <v>0</v>
      </c>
      <c r="R17" s="149"/>
      <c r="S17" s="149" t="s">
        <v>96</v>
      </c>
      <c r="T17" s="149" t="s">
        <v>96</v>
      </c>
      <c r="U17" s="149">
        <v>7.8E-2</v>
      </c>
      <c r="V17" s="149">
        <f>ROUND(E17*U17,2)</f>
        <v>3.35</v>
      </c>
      <c r="W17" s="149"/>
      <c r="X17" s="149" t="s">
        <v>97</v>
      </c>
      <c r="Y17" s="183" t="s">
        <v>237</v>
      </c>
      <c r="Z17" s="183" t="s">
        <v>237</v>
      </c>
      <c r="AA17" s="144"/>
      <c r="AB17" s="144"/>
      <c r="AC17" s="144"/>
      <c r="AD17" s="144"/>
      <c r="AE17" s="144"/>
      <c r="AF17" s="144"/>
      <c r="AG17" s="144" t="s">
        <v>98</v>
      </c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</row>
    <row r="18" spans="1:60" ht="12.75" customHeight="1" outlineLevel="1" x14ac:dyDescent="0.2">
      <c r="A18" s="147"/>
      <c r="B18" s="148"/>
      <c r="C18" s="175" t="s">
        <v>243</v>
      </c>
      <c r="D18" s="150"/>
      <c r="E18" s="151">
        <f>(3.9+5.4+3.9)*2 + (3.5+1.3+3.5)*2</f>
        <v>43</v>
      </c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4"/>
      <c r="Z18" s="144"/>
      <c r="AA18" s="144"/>
      <c r="AB18" s="144"/>
      <c r="AC18" s="144"/>
      <c r="AD18" s="144"/>
      <c r="AE18" s="144"/>
      <c r="AF18" s="144"/>
      <c r="AG18" s="144" t="s">
        <v>99</v>
      </c>
      <c r="AH18" s="144">
        <v>0</v>
      </c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</row>
    <row r="19" spans="1:60" ht="12.75" customHeight="1" outlineLevel="1" x14ac:dyDescent="0.2">
      <c r="A19" s="158">
        <v>4</v>
      </c>
      <c r="B19" s="159" t="s">
        <v>159</v>
      </c>
      <c r="C19" s="171" t="s">
        <v>160</v>
      </c>
      <c r="D19" s="160" t="s">
        <v>105</v>
      </c>
      <c r="E19" s="161">
        <f>SUM(E20:E21)</f>
        <v>4</v>
      </c>
      <c r="F19" s="185">
        <v>0</v>
      </c>
      <c r="G19" s="162">
        <f>ROUND(E19*F19,2)</f>
        <v>0</v>
      </c>
      <c r="H19" s="162">
        <v>182.57</v>
      </c>
      <c r="I19" s="162">
        <f>ROUND(E19*H19,2)</f>
        <v>730.28</v>
      </c>
      <c r="J19" s="162">
        <v>474.43</v>
      </c>
      <c r="K19" s="162">
        <f>ROUND(E19*J19,2)</f>
        <v>1897.72</v>
      </c>
      <c r="L19" s="162">
        <v>21</v>
      </c>
      <c r="M19" s="162">
        <f>G19*(1+L19/100)</f>
        <v>0</v>
      </c>
      <c r="N19" s="162">
        <v>3.0000000000000001E-3</v>
      </c>
      <c r="O19" s="162">
        <f>ROUND(E19*N19,2)</f>
        <v>0.01</v>
      </c>
      <c r="P19" s="162">
        <v>0</v>
      </c>
      <c r="Q19" s="163">
        <f>ROUND(E19*P19,2)</f>
        <v>0</v>
      </c>
      <c r="R19" s="149"/>
      <c r="S19" s="149" t="s">
        <v>96</v>
      </c>
      <c r="T19" s="149" t="s">
        <v>96</v>
      </c>
      <c r="U19" s="149">
        <v>1.0378700000000001</v>
      </c>
      <c r="V19" s="149">
        <f>ROUND(E19*U19,2)</f>
        <v>4.1500000000000004</v>
      </c>
      <c r="W19" s="149"/>
      <c r="X19" s="149" t="s">
        <v>97</v>
      </c>
      <c r="Y19" s="183" t="s">
        <v>237</v>
      </c>
      <c r="Z19" s="183" t="s">
        <v>237</v>
      </c>
      <c r="AA19" s="144"/>
      <c r="AB19" s="144"/>
      <c r="AC19" s="144"/>
      <c r="AD19" s="144"/>
      <c r="AE19" s="144"/>
      <c r="AF19" s="144"/>
      <c r="AG19" s="144" t="s">
        <v>98</v>
      </c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</row>
    <row r="20" spans="1:60" outlineLevel="1" x14ac:dyDescent="0.2">
      <c r="A20" s="147"/>
      <c r="B20" s="148"/>
      <c r="C20" s="266" t="s">
        <v>161</v>
      </c>
      <c r="D20" s="267"/>
      <c r="E20" s="267"/>
      <c r="F20" s="267"/>
      <c r="G20" s="267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4"/>
      <c r="Z20" s="144"/>
      <c r="AA20" s="144"/>
      <c r="AB20" s="144"/>
      <c r="AC20" s="144"/>
      <c r="AD20" s="144"/>
      <c r="AE20" s="144"/>
      <c r="AF20" s="144"/>
      <c r="AG20" s="144" t="s">
        <v>100</v>
      </c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</row>
    <row r="21" spans="1:60" outlineLevel="1" x14ac:dyDescent="0.2">
      <c r="A21" s="147"/>
      <c r="B21" s="148"/>
      <c r="C21" s="175" t="s">
        <v>239</v>
      </c>
      <c r="D21" s="150"/>
      <c r="E21" s="151">
        <v>4</v>
      </c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4"/>
      <c r="Z21" s="144"/>
      <c r="AA21" s="144"/>
      <c r="AB21" s="144"/>
      <c r="AC21" s="144"/>
      <c r="AD21" s="144"/>
      <c r="AE21" s="144"/>
      <c r="AF21" s="144"/>
      <c r="AG21" s="144" t="s">
        <v>99</v>
      </c>
      <c r="AH21" s="144">
        <v>0</v>
      </c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</row>
    <row r="22" spans="1:60" ht="12.75" customHeight="1" outlineLevel="1" x14ac:dyDescent="0.2">
      <c r="A22" s="158">
        <v>5</v>
      </c>
      <c r="B22" s="159" t="s">
        <v>155</v>
      </c>
      <c r="C22" s="171" t="s">
        <v>156</v>
      </c>
      <c r="D22" s="160" t="s">
        <v>101</v>
      </c>
      <c r="E22" s="161">
        <f>SUM(E24:E25)</f>
        <v>8.64</v>
      </c>
      <c r="F22" s="185">
        <v>0</v>
      </c>
      <c r="G22" s="162">
        <f>ROUND(E22*F22,2)</f>
        <v>0</v>
      </c>
      <c r="H22" s="162">
        <v>182.57</v>
      </c>
      <c r="I22" s="162">
        <f>ROUND(E22*H22,2)</f>
        <v>1577.4</v>
      </c>
      <c r="J22" s="162">
        <v>474.43</v>
      </c>
      <c r="K22" s="162">
        <f>ROUND(E22*J22,2)</f>
        <v>4099.08</v>
      </c>
      <c r="L22" s="162">
        <v>21</v>
      </c>
      <c r="M22" s="162">
        <f>G22*(1+L22/100)</f>
        <v>0</v>
      </c>
      <c r="N22" s="162">
        <v>1E-3</v>
      </c>
      <c r="O22" s="162">
        <f>ROUND(E22*N22,2)</f>
        <v>0.01</v>
      </c>
      <c r="P22" s="162">
        <v>0</v>
      </c>
      <c r="Q22" s="163">
        <f>ROUND(E22*P22,2)</f>
        <v>0</v>
      </c>
      <c r="R22" s="149"/>
      <c r="S22" s="149" t="s">
        <v>96</v>
      </c>
      <c r="T22" s="149" t="s">
        <v>96</v>
      </c>
      <c r="U22" s="149">
        <v>1.0378700000000001</v>
      </c>
      <c r="V22" s="149">
        <f>ROUND(E22*U22,2)</f>
        <v>8.9700000000000006</v>
      </c>
      <c r="W22" s="149"/>
      <c r="X22" s="149" t="s">
        <v>97</v>
      </c>
      <c r="Y22" s="183" t="s">
        <v>237</v>
      </c>
      <c r="Z22" s="183" t="s">
        <v>237</v>
      </c>
      <c r="AA22" s="144"/>
      <c r="AB22" s="144"/>
      <c r="AC22" s="144"/>
      <c r="AD22" s="144"/>
      <c r="AE22" s="144"/>
      <c r="AF22" s="144"/>
      <c r="AG22" s="144" t="s">
        <v>98</v>
      </c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</row>
    <row r="23" spans="1:60" outlineLevel="1" x14ac:dyDescent="0.2">
      <c r="A23" s="147"/>
      <c r="B23" s="148"/>
      <c r="C23" s="266" t="s">
        <v>109</v>
      </c>
      <c r="D23" s="267"/>
      <c r="E23" s="267"/>
      <c r="F23" s="267"/>
      <c r="G23" s="267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4"/>
      <c r="Z23" s="144"/>
      <c r="AA23" s="144"/>
      <c r="AB23" s="144"/>
      <c r="AC23" s="144"/>
      <c r="AD23" s="144"/>
      <c r="AE23" s="144"/>
      <c r="AF23" s="144"/>
      <c r="AG23" s="144" t="s">
        <v>100</v>
      </c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</row>
    <row r="24" spans="1:60" outlineLevel="1" x14ac:dyDescent="0.2">
      <c r="A24" s="147"/>
      <c r="B24" s="148"/>
      <c r="C24" s="175" t="s">
        <v>244</v>
      </c>
      <c r="D24" s="150"/>
      <c r="E24" s="151">
        <f xml:space="preserve"> 0.1*0.1 *4</f>
        <v>4.0000000000000008E-2</v>
      </c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4"/>
      <c r="Z24" s="144"/>
      <c r="AA24" s="144"/>
      <c r="AB24" s="144"/>
      <c r="AC24" s="144"/>
      <c r="AD24" s="144"/>
      <c r="AE24" s="144"/>
      <c r="AF24" s="144"/>
      <c r="AG24" s="144" t="s">
        <v>99</v>
      </c>
      <c r="AH24" s="144">
        <v>0</v>
      </c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</row>
    <row r="25" spans="1:60" ht="22.5" outlineLevel="1" x14ac:dyDescent="0.2">
      <c r="A25" s="147"/>
      <c r="B25" s="148"/>
      <c r="C25" s="175" t="s">
        <v>245</v>
      </c>
      <c r="D25" s="150"/>
      <c r="E25" s="151">
        <f>(3.9+5.4+3.9)*0.2*2 + (3.5+1.3+3.5)*0.2*2</f>
        <v>8.6000000000000014</v>
      </c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4"/>
      <c r="Z25" s="144"/>
      <c r="AA25" s="144"/>
      <c r="AB25" s="144"/>
      <c r="AC25" s="144"/>
      <c r="AD25" s="144"/>
      <c r="AE25" s="144"/>
      <c r="AF25" s="144"/>
      <c r="AG25" s="144" t="s">
        <v>99</v>
      </c>
      <c r="AH25" s="144">
        <v>0</v>
      </c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</row>
    <row r="26" spans="1:60" ht="22.5" outlineLevel="1" x14ac:dyDescent="0.2">
      <c r="A26" s="158">
        <v>6</v>
      </c>
      <c r="B26" s="159" t="s">
        <v>128</v>
      </c>
      <c r="C26" s="171" t="s">
        <v>129</v>
      </c>
      <c r="D26" s="160" t="s">
        <v>101</v>
      </c>
      <c r="E26" s="161">
        <f>SUM(E27:E28)</f>
        <v>8.6000000000000014</v>
      </c>
      <c r="F26" s="176">
        <v>0</v>
      </c>
      <c r="G26" s="162">
        <f>ROUND(E26*F26,2)</f>
        <v>0</v>
      </c>
      <c r="H26" s="162">
        <v>182.57</v>
      </c>
      <c r="I26" s="162">
        <f>ROUND(E26*H26,2)</f>
        <v>1570.1</v>
      </c>
      <c r="J26" s="162">
        <v>474.43</v>
      </c>
      <c r="K26" s="162">
        <f>ROUND(E26*J26,2)</f>
        <v>4080.1</v>
      </c>
      <c r="L26" s="162">
        <v>21</v>
      </c>
      <c r="M26" s="162">
        <f>G26*(1+L26/100)</f>
        <v>0</v>
      </c>
      <c r="N26" s="162">
        <v>2.1999999999999999E-2</v>
      </c>
      <c r="O26" s="162">
        <f>ROUND(E26*N26,2)</f>
        <v>0.19</v>
      </c>
      <c r="P26" s="162">
        <v>0</v>
      </c>
      <c r="Q26" s="163">
        <f>ROUND(E26*P26,2)</f>
        <v>0</v>
      </c>
      <c r="R26" s="149"/>
      <c r="S26" s="149" t="s">
        <v>96</v>
      </c>
      <c r="T26" s="149" t="s">
        <v>96</v>
      </c>
      <c r="U26" s="149">
        <v>1.0378700000000001</v>
      </c>
      <c r="V26" s="149">
        <f>ROUND(E26*U26,2)</f>
        <v>8.93</v>
      </c>
      <c r="W26" s="149"/>
      <c r="X26" s="149" t="s">
        <v>97</v>
      </c>
      <c r="Y26" s="183" t="s">
        <v>237</v>
      </c>
      <c r="Z26" s="183" t="s">
        <v>237</v>
      </c>
      <c r="AA26" s="144"/>
      <c r="AB26" s="144"/>
      <c r="AC26" s="144"/>
      <c r="AD26" s="144"/>
      <c r="AE26" s="144"/>
      <c r="AF26" s="144"/>
      <c r="AG26" s="144" t="s">
        <v>98</v>
      </c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</row>
    <row r="27" spans="1:60" outlineLevel="1" x14ac:dyDescent="0.2">
      <c r="A27" s="147"/>
      <c r="B27" s="148"/>
      <c r="C27" s="266" t="s">
        <v>109</v>
      </c>
      <c r="D27" s="267"/>
      <c r="E27" s="267"/>
      <c r="F27" s="267"/>
      <c r="G27" s="267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4"/>
      <c r="Z27" s="144"/>
      <c r="AA27" s="144"/>
      <c r="AB27" s="144"/>
      <c r="AC27" s="144"/>
      <c r="AD27" s="144"/>
      <c r="AE27" s="144"/>
      <c r="AF27" s="144"/>
      <c r="AG27" s="144" t="s">
        <v>100</v>
      </c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</row>
    <row r="28" spans="1:60" ht="22.5" outlineLevel="1" x14ac:dyDescent="0.2">
      <c r="A28" s="147"/>
      <c r="B28" s="148"/>
      <c r="C28" s="175" t="s">
        <v>245</v>
      </c>
      <c r="D28" s="150"/>
      <c r="E28" s="151">
        <f>(3.9+5.4+3.9)*0.2*2 + (3.5+1.3+3.5)*0.2*2</f>
        <v>8.6000000000000014</v>
      </c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4"/>
      <c r="Z28" s="144"/>
      <c r="AA28" s="144"/>
      <c r="AB28" s="144"/>
      <c r="AC28" s="144"/>
      <c r="AD28" s="144"/>
      <c r="AE28" s="144"/>
      <c r="AF28" s="144"/>
      <c r="AG28" s="144" t="s">
        <v>99</v>
      </c>
      <c r="AH28" s="144">
        <v>0</v>
      </c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</row>
    <row r="29" spans="1:60" x14ac:dyDescent="0.2">
      <c r="A29" s="153" t="s">
        <v>93</v>
      </c>
      <c r="B29" s="154" t="s">
        <v>169</v>
      </c>
      <c r="C29" s="170" t="s">
        <v>170</v>
      </c>
      <c r="D29" s="155"/>
      <c r="E29" s="156"/>
      <c r="F29" s="157"/>
      <c r="G29" s="157">
        <f>SUMIF(AG30:AG35,"&lt;&gt;NOR",G30:G35)</f>
        <v>0</v>
      </c>
      <c r="H29" s="157"/>
      <c r="I29" s="157">
        <f>SUM(I30:I39)</f>
        <v>1448.4699999999998</v>
      </c>
      <c r="J29" s="157"/>
      <c r="K29" s="157">
        <f>SUM(K30:K39)</f>
        <v>1542.97</v>
      </c>
      <c r="L29" s="157"/>
      <c r="M29" s="157">
        <f>SUM(M30:M39)</f>
        <v>0</v>
      </c>
      <c r="N29" s="157"/>
      <c r="O29" s="157">
        <f>SUM(O30:O35)</f>
        <v>0.02</v>
      </c>
      <c r="P29" s="157"/>
      <c r="Q29" s="178">
        <f>SUM(Q30:Q35)</f>
        <v>0</v>
      </c>
      <c r="R29" s="152"/>
      <c r="S29" s="152"/>
      <c r="T29" s="152"/>
      <c r="U29" s="152"/>
      <c r="V29" s="152">
        <f>SUM(V30:V39)</f>
        <v>3.4</v>
      </c>
      <c r="W29" s="152"/>
      <c r="X29" s="152"/>
      <c r="Y29" s="178"/>
      <c r="Z29" s="184"/>
      <c r="AG29" t="s">
        <v>94</v>
      </c>
    </row>
    <row r="30" spans="1:60" outlineLevel="1" x14ac:dyDescent="0.2">
      <c r="A30" s="158">
        <v>7</v>
      </c>
      <c r="B30" s="159" t="s">
        <v>173</v>
      </c>
      <c r="C30" s="171" t="s">
        <v>174</v>
      </c>
      <c r="D30" s="160" t="s">
        <v>101</v>
      </c>
      <c r="E30" s="161">
        <f>SUM(E31:E32)</f>
        <v>5.9600000000000009</v>
      </c>
      <c r="F30" s="185">
        <v>0</v>
      </c>
      <c r="G30" s="162">
        <f>ROUND(E30*F30,2)</f>
        <v>0</v>
      </c>
      <c r="H30" s="162">
        <v>13.56</v>
      </c>
      <c r="I30" s="162">
        <f>ROUND(E30*H30,2)</f>
        <v>80.819999999999993</v>
      </c>
      <c r="J30" s="162">
        <v>32.94</v>
      </c>
      <c r="K30" s="162">
        <f>ROUND(E30*J30,2)</f>
        <v>196.32</v>
      </c>
      <c r="L30" s="162">
        <v>21</v>
      </c>
      <c r="M30" s="162">
        <f>G30*(1+L30/100)</f>
        <v>0</v>
      </c>
      <c r="N30" s="162">
        <v>1E-3</v>
      </c>
      <c r="O30" s="162">
        <f>ROUND(E30*N30,2)</f>
        <v>0.01</v>
      </c>
      <c r="P30" s="162">
        <v>0</v>
      </c>
      <c r="Q30" s="163">
        <f>ROUND(E30*P30,2)</f>
        <v>0</v>
      </c>
      <c r="R30" s="149"/>
      <c r="S30" s="149" t="s">
        <v>96</v>
      </c>
      <c r="T30" s="149" t="s">
        <v>96</v>
      </c>
      <c r="U30" s="149">
        <v>7.8E-2</v>
      </c>
      <c r="V30" s="149">
        <f>ROUND(E30*U30,2)</f>
        <v>0.46</v>
      </c>
      <c r="W30" s="149"/>
      <c r="X30" s="149" t="s">
        <v>97</v>
      </c>
      <c r="Y30" s="183" t="s">
        <v>237</v>
      </c>
      <c r="Z30" s="183" t="s">
        <v>237</v>
      </c>
      <c r="AA30" s="144"/>
      <c r="AB30" s="144"/>
      <c r="AC30" s="144"/>
      <c r="AD30" s="144"/>
      <c r="AE30" s="144"/>
      <c r="AF30" s="144"/>
      <c r="AG30" s="144" t="s">
        <v>98</v>
      </c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</row>
    <row r="31" spans="1:60" outlineLevel="1" x14ac:dyDescent="0.2">
      <c r="A31" s="147"/>
      <c r="B31" s="148"/>
      <c r="C31" s="266" t="s">
        <v>109</v>
      </c>
      <c r="D31" s="267"/>
      <c r="E31" s="267"/>
      <c r="F31" s="267"/>
      <c r="G31" s="267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4"/>
      <c r="Z31" s="144"/>
      <c r="AA31" s="144"/>
      <c r="AB31" s="144"/>
      <c r="AC31" s="144"/>
      <c r="AD31" s="144"/>
      <c r="AE31" s="144"/>
      <c r="AF31" s="144"/>
      <c r="AG31" s="144" t="s">
        <v>100</v>
      </c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</row>
    <row r="32" spans="1:60" ht="22.5" outlineLevel="1" x14ac:dyDescent="0.2">
      <c r="A32" s="147"/>
      <c r="B32" s="148"/>
      <c r="C32" s="175" t="s">
        <v>246</v>
      </c>
      <c r="D32" s="150"/>
      <c r="E32" s="151">
        <f>(3.9+5.4+3.9)*0.2 + (3.5+1.3+3.5)*0.2*2</f>
        <v>5.9600000000000009</v>
      </c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4"/>
      <c r="Z32" s="144"/>
      <c r="AA32" s="144"/>
      <c r="AB32" s="144"/>
      <c r="AC32" s="144"/>
      <c r="AD32" s="144"/>
      <c r="AE32" s="144"/>
      <c r="AF32" s="144"/>
      <c r="AG32" s="144" t="s">
        <v>99</v>
      </c>
      <c r="AH32" s="144">
        <v>0</v>
      </c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</row>
    <row r="33" spans="1:60" ht="22.5" outlineLevel="1" x14ac:dyDescent="0.2">
      <c r="A33" s="158">
        <v>8</v>
      </c>
      <c r="B33" s="159" t="s">
        <v>171</v>
      </c>
      <c r="C33" s="171" t="s">
        <v>172</v>
      </c>
      <c r="D33" s="160" t="s">
        <v>104</v>
      </c>
      <c r="E33" s="161">
        <f>SUM(E34:E35)</f>
        <v>29.800000000000004</v>
      </c>
      <c r="F33" s="185">
        <v>0</v>
      </c>
      <c r="G33" s="162">
        <f>ROUND(E33*F33,2)</f>
        <v>0</v>
      </c>
      <c r="H33" s="162">
        <v>13.56</v>
      </c>
      <c r="I33" s="162">
        <f>ROUND(E33*H33,2)</f>
        <v>404.09</v>
      </c>
      <c r="J33" s="162">
        <v>32.94</v>
      </c>
      <c r="K33" s="162">
        <f>ROUND(E33*J33,2)</f>
        <v>981.61</v>
      </c>
      <c r="L33" s="162">
        <v>21</v>
      </c>
      <c r="M33" s="162">
        <f>G33*(1+L33/100)</f>
        <v>0</v>
      </c>
      <c r="N33" s="162">
        <v>2.9999999999999997E-4</v>
      </c>
      <c r="O33" s="162">
        <f>ROUND(E33*N33,2)</f>
        <v>0.01</v>
      </c>
      <c r="P33" s="162">
        <v>0</v>
      </c>
      <c r="Q33" s="163">
        <f>ROUND(E33*P33,2)</f>
        <v>0</v>
      </c>
      <c r="R33" s="149"/>
      <c r="S33" s="149" t="s">
        <v>96</v>
      </c>
      <c r="T33" s="149" t="s">
        <v>96</v>
      </c>
      <c r="U33" s="149">
        <v>7.8E-2</v>
      </c>
      <c r="V33" s="149">
        <f>ROUND(E33*U33,2)</f>
        <v>2.3199999999999998</v>
      </c>
      <c r="W33" s="149"/>
      <c r="X33" s="149" t="s">
        <v>97</v>
      </c>
      <c r="Y33" s="183" t="s">
        <v>237</v>
      </c>
      <c r="Z33" s="183" t="s">
        <v>237</v>
      </c>
      <c r="AA33" s="144"/>
      <c r="AB33" s="144"/>
      <c r="AC33" s="144"/>
      <c r="AD33" s="144"/>
      <c r="AE33" s="144"/>
      <c r="AF33" s="144"/>
      <c r="AG33" s="144" t="s">
        <v>98</v>
      </c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</row>
    <row r="34" spans="1:60" outlineLevel="1" x14ac:dyDescent="0.2">
      <c r="A34" s="147"/>
      <c r="B34" s="148"/>
      <c r="C34" s="266" t="s">
        <v>109</v>
      </c>
      <c r="D34" s="267"/>
      <c r="E34" s="267"/>
      <c r="F34" s="267"/>
      <c r="G34" s="267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4"/>
      <c r="Z34" s="144"/>
      <c r="AA34" s="144"/>
      <c r="AB34" s="144"/>
      <c r="AC34" s="144"/>
      <c r="AD34" s="144"/>
      <c r="AE34" s="144"/>
      <c r="AF34" s="144"/>
      <c r="AG34" s="144" t="s">
        <v>100</v>
      </c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</row>
    <row r="35" spans="1:60" ht="22.5" outlineLevel="1" x14ac:dyDescent="0.2">
      <c r="A35" s="147"/>
      <c r="B35" s="148"/>
      <c r="C35" s="175" t="s">
        <v>247</v>
      </c>
      <c r="D35" s="150"/>
      <c r="E35" s="151">
        <f>(3.9+5.4+3.9)*1 + (3.5+1.3+3.5)*2</f>
        <v>29.800000000000004</v>
      </c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4"/>
      <c r="Z35" s="144"/>
      <c r="AA35" s="144"/>
      <c r="AB35" s="144"/>
      <c r="AC35" s="144"/>
      <c r="AD35" s="144"/>
      <c r="AE35" s="144"/>
      <c r="AF35" s="144"/>
      <c r="AG35" s="144" t="s">
        <v>99</v>
      </c>
      <c r="AH35" s="144">
        <v>0</v>
      </c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</row>
    <row r="36" spans="1:60" x14ac:dyDescent="0.2">
      <c r="A36" s="153" t="s">
        <v>93</v>
      </c>
      <c r="B36" s="154" t="s">
        <v>52</v>
      </c>
      <c r="C36" s="170" t="s">
        <v>53</v>
      </c>
      <c r="D36" s="155"/>
      <c r="E36" s="156"/>
      <c r="F36" s="157"/>
      <c r="G36" s="157">
        <f>SUMIF(AG37:AG39,"&lt;&gt;NOR",G37:G39)</f>
        <v>0</v>
      </c>
      <c r="H36" s="157"/>
      <c r="I36" s="157">
        <f>SUM(I37:I39)</f>
        <v>481.78</v>
      </c>
      <c r="J36" s="157"/>
      <c r="K36" s="157">
        <f>SUM(K37:K39)</f>
        <v>182.52</v>
      </c>
      <c r="L36" s="157"/>
      <c r="M36" s="157">
        <f>SUM(M37:M39)</f>
        <v>0</v>
      </c>
      <c r="N36" s="157"/>
      <c r="O36" s="157">
        <f>SUM(O37:O39)</f>
        <v>0.01</v>
      </c>
      <c r="P36" s="157"/>
      <c r="Q36" s="178">
        <f>SUM(Q37:Q39)</f>
        <v>0</v>
      </c>
      <c r="R36" s="152"/>
      <c r="S36" s="152"/>
      <c r="T36" s="152"/>
      <c r="U36" s="152"/>
      <c r="V36" s="152">
        <f>SUM(V37:V39)</f>
        <v>0.31</v>
      </c>
      <c r="W36" s="152"/>
      <c r="X36" s="152"/>
      <c r="Y36" s="178"/>
      <c r="Z36" s="184"/>
      <c r="AG36" t="s">
        <v>94</v>
      </c>
    </row>
    <row r="37" spans="1:60" ht="24" customHeight="1" outlineLevel="1" x14ac:dyDescent="0.2">
      <c r="A37" s="158">
        <v>9</v>
      </c>
      <c r="B37" s="159" t="s">
        <v>175</v>
      </c>
      <c r="C37" s="171" t="s">
        <v>176</v>
      </c>
      <c r="D37" s="160" t="s">
        <v>104</v>
      </c>
      <c r="E37" s="161">
        <f>SUM(E38:E39)</f>
        <v>2.6</v>
      </c>
      <c r="F37" s="185">
        <v>0</v>
      </c>
      <c r="G37" s="162">
        <f>ROUND(E37*F37,2)</f>
        <v>0</v>
      </c>
      <c r="H37" s="162">
        <v>185.3</v>
      </c>
      <c r="I37" s="162">
        <f>ROUND(E37*H37,2)</f>
        <v>481.78</v>
      </c>
      <c r="J37" s="162">
        <v>70.2</v>
      </c>
      <c r="K37" s="162">
        <f>ROUND(E37*J37,2)</f>
        <v>182.52</v>
      </c>
      <c r="L37" s="162">
        <v>21</v>
      </c>
      <c r="M37" s="162">
        <f>G37*(1+L37/100)</f>
        <v>0</v>
      </c>
      <c r="N37" s="162">
        <v>2E-3</v>
      </c>
      <c r="O37" s="162">
        <f>ROUND(E37*N37,2)</f>
        <v>0.01</v>
      </c>
      <c r="P37" s="162">
        <v>0</v>
      </c>
      <c r="Q37" s="163">
        <f>ROUND(E37*P37,2)</f>
        <v>0</v>
      </c>
      <c r="R37" s="149"/>
      <c r="S37" s="149" t="s">
        <v>96</v>
      </c>
      <c r="T37" s="149" t="s">
        <v>96</v>
      </c>
      <c r="U37" s="149">
        <v>0.11799999999999999</v>
      </c>
      <c r="V37" s="149">
        <f>ROUND(E37*U37,2)</f>
        <v>0.31</v>
      </c>
      <c r="W37" s="149"/>
      <c r="X37" s="149" t="s">
        <v>97</v>
      </c>
      <c r="Y37" s="183" t="s">
        <v>106</v>
      </c>
      <c r="Z37" s="183" t="s">
        <v>103</v>
      </c>
      <c r="AA37" s="144"/>
      <c r="AB37" s="144"/>
      <c r="AC37" s="144"/>
      <c r="AD37" s="144"/>
      <c r="AE37" s="144"/>
      <c r="AF37" s="144"/>
      <c r="AG37" s="144" t="s">
        <v>98</v>
      </c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</row>
    <row r="38" spans="1:60" outlineLevel="1" x14ac:dyDescent="0.2">
      <c r="A38" s="147"/>
      <c r="B38" s="148"/>
      <c r="C38" s="266" t="s">
        <v>109</v>
      </c>
      <c r="D38" s="267"/>
      <c r="E38" s="267"/>
      <c r="F38" s="267"/>
      <c r="G38" s="267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4"/>
      <c r="Z38" s="144"/>
      <c r="AA38" s="144"/>
      <c r="AB38" s="144"/>
      <c r="AC38" s="144"/>
      <c r="AD38" s="144"/>
      <c r="AE38" s="144"/>
      <c r="AF38" s="144"/>
      <c r="AG38" s="144" t="s">
        <v>100</v>
      </c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</row>
    <row r="39" spans="1:60" outlineLevel="1" x14ac:dyDescent="0.2">
      <c r="A39" s="147"/>
      <c r="B39" s="148"/>
      <c r="C39" s="175" t="s">
        <v>248</v>
      </c>
      <c r="D39" s="150"/>
      <c r="E39" s="151">
        <f>1.3 *2</f>
        <v>2.6</v>
      </c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4"/>
      <c r="Z39" s="144"/>
      <c r="AA39" s="144"/>
      <c r="AB39" s="144"/>
      <c r="AC39" s="144"/>
      <c r="AD39" s="144"/>
      <c r="AE39" s="144"/>
      <c r="AF39" s="144"/>
      <c r="AG39" s="144" t="s">
        <v>99</v>
      </c>
      <c r="AH39" s="144">
        <v>0</v>
      </c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</row>
    <row r="40" spans="1:60" x14ac:dyDescent="0.2">
      <c r="A40" s="153" t="s">
        <v>93</v>
      </c>
      <c r="B40" s="154" t="s">
        <v>153</v>
      </c>
      <c r="C40" s="170" t="s">
        <v>154</v>
      </c>
      <c r="D40" s="155"/>
      <c r="E40" s="156"/>
      <c r="F40" s="157"/>
      <c r="G40" s="157">
        <f>SUMIF(AG41:AG44,"&lt;&gt;NOR",G41:G44)</f>
        <v>0</v>
      </c>
      <c r="H40" s="157"/>
      <c r="I40" s="157">
        <f>SUM(I41:I41)</f>
        <v>70.760000000000005</v>
      </c>
      <c r="J40" s="157"/>
      <c r="K40" s="157">
        <f>SUM(K41:K41)</f>
        <v>146.24</v>
      </c>
      <c r="L40" s="157"/>
      <c r="M40" s="157">
        <f>SUM(M41:M41)</f>
        <v>0</v>
      </c>
      <c r="N40" s="157"/>
      <c r="O40" s="157">
        <f>SUM(O41:O44)</f>
        <v>0.43</v>
      </c>
      <c r="P40" s="157"/>
      <c r="Q40" s="178">
        <f>SUM(Q41:Q44)</f>
        <v>0</v>
      </c>
      <c r="R40" s="152"/>
      <c r="S40" s="152"/>
      <c r="T40" s="152"/>
      <c r="U40" s="152"/>
      <c r="V40" s="152">
        <f>SUM(V41:V41)</f>
        <v>0.35</v>
      </c>
      <c r="W40" s="152"/>
      <c r="X40" s="152"/>
      <c r="Y40" s="178"/>
      <c r="Z40" s="184"/>
      <c r="AG40" t="s">
        <v>94</v>
      </c>
    </row>
    <row r="41" spans="1:60" ht="13.5" customHeight="1" outlineLevel="1" x14ac:dyDescent="0.2">
      <c r="A41" s="158">
        <v>10</v>
      </c>
      <c r="B41" s="159" t="s">
        <v>249</v>
      </c>
      <c r="C41" s="171" t="s">
        <v>250</v>
      </c>
      <c r="D41" s="160" t="s">
        <v>105</v>
      </c>
      <c r="E41" s="161">
        <f>SUM(E42:E42)</f>
        <v>2</v>
      </c>
      <c r="F41" s="185">
        <v>0</v>
      </c>
      <c r="G41" s="162">
        <f>ROUND(E41*F41,2)</f>
        <v>0</v>
      </c>
      <c r="H41" s="162">
        <v>35.380000000000003</v>
      </c>
      <c r="I41" s="162">
        <f>ROUND(E41*H41,2)</f>
        <v>70.760000000000005</v>
      </c>
      <c r="J41" s="162">
        <v>73.12</v>
      </c>
      <c r="K41" s="162">
        <f>ROUND(E41*J41,2)</f>
        <v>146.24</v>
      </c>
      <c r="L41" s="162">
        <v>21</v>
      </c>
      <c r="M41" s="162">
        <f>G41*(1+L41/100)</f>
        <v>0</v>
      </c>
      <c r="N41" s="162">
        <v>2.5000000000000001E-2</v>
      </c>
      <c r="O41" s="162">
        <f>ROUND(E41*N41,2)</f>
        <v>0.05</v>
      </c>
      <c r="P41" s="162">
        <v>0</v>
      </c>
      <c r="Q41" s="163">
        <f>ROUND(E41*P41,2)</f>
        <v>0</v>
      </c>
      <c r="R41" s="149"/>
      <c r="S41" s="149" t="s">
        <v>96</v>
      </c>
      <c r="T41" s="149" t="s">
        <v>96</v>
      </c>
      <c r="U41" s="149">
        <v>0.17699999999999999</v>
      </c>
      <c r="V41" s="149">
        <f>ROUND(E41*U41,2)</f>
        <v>0.35</v>
      </c>
      <c r="W41" s="149"/>
      <c r="X41" s="149" t="s">
        <v>97</v>
      </c>
      <c r="Y41" s="183" t="s">
        <v>237</v>
      </c>
      <c r="Z41" s="183" t="s">
        <v>237</v>
      </c>
      <c r="AA41" s="144"/>
      <c r="AB41" s="144"/>
      <c r="AC41" s="144"/>
      <c r="AD41" s="144"/>
      <c r="AE41" s="144"/>
      <c r="AF41" s="144"/>
      <c r="AG41" s="144" t="s">
        <v>98</v>
      </c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</row>
    <row r="42" spans="1:60" outlineLevel="1" x14ac:dyDescent="0.2">
      <c r="A42" s="147"/>
      <c r="B42" s="148"/>
      <c r="C42" s="175" t="s">
        <v>251</v>
      </c>
      <c r="D42" s="150"/>
      <c r="E42" s="151">
        <f>2</f>
        <v>2</v>
      </c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4"/>
      <c r="Z42" s="144"/>
      <c r="AA42" s="144"/>
      <c r="AB42" s="144"/>
      <c r="AC42" s="144"/>
      <c r="AD42" s="144"/>
      <c r="AE42" s="144"/>
      <c r="AF42" s="144"/>
      <c r="AG42" s="144" t="s">
        <v>99</v>
      </c>
      <c r="AH42" s="144">
        <v>0</v>
      </c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</row>
    <row r="43" spans="1:60" ht="13.5" customHeight="1" outlineLevel="1" x14ac:dyDescent="0.2">
      <c r="A43" s="158">
        <v>11</v>
      </c>
      <c r="B43" s="159" t="s">
        <v>252</v>
      </c>
      <c r="C43" s="171" t="s">
        <v>253</v>
      </c>
      <c r="D43" s="160" t="s">
        <v>105</v>
      </c>
      <c r="E43" s="161">
        <f>SUM(E44:E44)</f>
        <v>5</v>
      </c>
      <c r="F43" s="185">
        <v>0</v>
      </c>
      <c r="G43" s="162">
        <f>ROUND(E43*F43,2)</f>
        <v>0</v>
      </c>
      <c r="H43" s="162">
        <v>35.380000000000003</v>
      </c>
      <c r="I43" s="162">
        <f>ROUND(E43*H43,2)</f>
        <v>176.9</v>
      </c>
      <c r="J43" s="162">
        <v>73.12</v>
      </c>
      <c r="K43" s="162">
        <f>ROUND(E43*J43,2)</f>
        <v>365.6</v>
      </c>
      <c r="L43" s="162">
        <v>21</v>
      </c>
      <c r="M43" s="162">
        <f>G43*(1+L43/100)</f>
        <v>0</v>
      </c>
      <c r="N43" s="162">
        <v>7.4999999999999997E-2</v>
      </c>
      <c r="O43" s="162">
        <f>ROUND(E43*N43,2)</f>
        <v>0.38</v>
      </c>
      <c r="P43" s="162">
        <v>0</v>
      </c>
      <c r="Q43" s="163">
        <f>ROUND(E43*P43,2)</f>
        <v>0</v>
      </c>
      <c r="R43" s="149"/>
      <c r="S43" s="149" t="s">
        <v>96</v>
      </c>
      <c r="T43" s="149" t="s">
        <v>96</v>
      </c>
      <c r="U43" s="149">
        <v>0.17699999999999999</v>
      </c>
      <c r="V43" s="149">
        <f>ROUND(E43*U43,2)</f>
        <v>0.89</v>
      </c>
      <c r="W43" s="149"/>
      <c r="X43" s="149" t="s">
        <v>97</v>
      </c>
      <c r="Y43" s="183" t="s">
        <v>237</v>
      </c>
      <c r="Z43" s="183" t="s">
        <v>237</v>
      </c>
      <c r="AA43" s="144"/>
      <c r="AB43" s="144"/>
      <c r="AC43" s="144"/>
      <c r="AD43" s="144"/>
      <c r="AE43" s="144"/>
      <c r="AF43" s="144"/>
      <c r="AG43" s="144" t="s">
        <v>98</v>
      </c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</row>
    <row r="44" spans="1:60" outlineLevel="1" x14ac:dyDescent="0.2">
      <c r="A44" s="147"/>
      <c r="B44" s="148"/>
      <c r="C44" s="175" t="s">
        <v>254</v>
      </c>
      <c r="D44" s="150"/>
      <c r="E44" s="151">
        <v>5</v>
      </c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4"/>
      <c r="Z44" s="144"/>
      <c r="AA44" s="144"/>
      <c r="AB44" s="144"/>
      <c r="AC44" s="144"/>
      <c r="AD44" s="144"/>
      <c r="AE44" s="144"/>
      <c r="AF44" s="144"/>
      <c r="AG44" s="144" t="s">
        <v>99</v>
      </c>
      <c r="AH44" s="144">
        <v>0</v>
      </c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</row>
    <row r="45" spans="1:60" x14ac:dyDescent="0.2">
      <c r="A45" s="153" t="s">
        <v>93</v>
      </c>
      <c r="B45" s="154" t="s">
        <v>54</v>
      </c>
      <c r="C45" s="170" t="s">
        <v>55</v>
      </c>
      <c r="D45" s="155"/>
      <c r="E45" s="156"/>
      <c r="F45" s="157"/>
      <c r="G45" s="157">
        <f>SUMIF(AG46:AG50,"&lt;&gt;NOR",G46:G50)</f>
        <v>0</v>
      </c>
      <c r="H45" s="157"/>
      <c r="I45" s="157" t="e">
        <f>SUM(#REF!)</f>
        <v>#REF!</v>
      </c>
      <c r="J45" s="157"/>
      <c r="K45" s="157" t="e">
        <f>SUM(#REF!)</f>
        <v>#REF!</v>
      </c>
      <c r="L45" s="157"/>
      <c r="M45" s="157" t="e">
        <f>SUM(#REF!)</f>
        <v>#REF!</v>
      </c>
      <c r="N45" s="157"/>
      <c r="O45" s="157">
        <f>SUM(O46:O50)</f>
        <v>0.54</v>
      </c>
      <c r="P45" s="157"/>
      <c r="Q45" s="178">
        <f>SUM(Q46:Q50)</f>
        <v>0</v>
      </c>
      <c r="R45" s="152"/>
      <c r="S45" s="152"/>
      <c r="T45" s="152"/>
      <c r="U45" s="152"/>
      <c r="V45" s="152" t="e">
        <f>SUM(#REF!)</f>
        <v>#REF!</v>
      </c>
      <c r="W45" s="152"/>
      <c r="X45" s="152"/>
      <c r="Y45" s="178"/>
      <c r="Z45" s="184"/>
      <c r="AG45" t="s">
        <v>94</v>
      </c>
    </row>
    <row r="46" spans="1:60" outlineLevel="1" x14ac:dyDescent="0.2">
      <c r="A46" s="158">
        <v>12</v>
      </c>
      <c r="B46" s="159" t="s">
        <v>183</v>
      </c>
      <c r="C46" s="171" t="s">
        <v>194</v>
      </c>
      <c r="D46" s="160" t="s">
        <v>184</v>
      </c>
      <c r="E46" s="161">
        <v>1</v>
      </c>
      <c r="F46" s="185">
        <v>0</v>
      </c>
      <c r="G46" s="162">
        <f>ROUND(E46*F46,2)</f>
        <v>0</v>
      </c>
      <c r="H46" s="162">
        <v>35.380000000000003</v>
      </c>
      <c r="I46" s="162">
        <f>ROUND(E46*H46,2)</f>
        <v>35.380000000000003</v>
      </c>
      <c r="J46" s="162">
        <v>73.12</v>
      </c>
      <c r="K46" s="162">
        <f>ROUND(E46*J46,2)</f>
        <v>73.12</v>
      </c>
      <c r="L46" s="162">
        <v>21</v>
      </c>
      <c r="M46" s="162">
        <f>G46*(1+L46/100)</f>
        <v>0</v>
      </c>
      <c r="N46" s="162">
        <v>0.18</v>
      </c>
      <c r="O46" s="162">
        <f>ROUND(E46*N46,2)</f>
        <v>0.18</v>
      </c>
      <c r="P46" s="162">
        <v>0</v>
      </c>
      <c r="Q46" s="163">
        <f>ROUND(E46*P46,2)</f>
        <v>0</v>
      </c>
      <c r="R46" s="149"/>
      <c r="S46" s="149" t="s">
        <v>96</v>
      </c>
      <c r="T46" s="149" t="s">
        <v>96</v>
      </c>
      <c r="U46" s="149">
        <v>0.17699999999999999</v>
      </c>
      <c r="V46" s="149">
        <f>ROUND(E46*U46,2)</f>
        <v>0.18</v>
      </c>
      <c r="W46" s="149"/>
      <c r="X46" s="149" t="s">
        <v>97</v>
      </c>
      <c r="Y46" s="183" t="s">
        <v>237</v>
      </c>
      <c r="Z46" s="183" t="s">
        <v>237</v>
      </c>
      <c r="AA46" s="144"/>
      <c r="AB46" s="144"/>
      <c r="AC46" s="144"/>
      <c r="AD46" s="144"/>
      <c r="AE46" s="144"/>
      <c r="AF46" s="144"/>
      <c r="AG46" s="144" t="s">
        <v>98</v>
      </c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</row>
    <row r="47" spans="1:60" ht="22.5" outlineLevel="1" x14ac:dyDescent="0.2">
      <c r="A47" s="158">
        <v>13</v>
      </c>
      <c r="B47" s="159" t="s">
        <v>178</v>
      </c>
      <c r="C47" s="171" t="s">
        <v>181</v>
      </c>
      <c r="D47" s="160" t="s">
        <v>177</v>
      </c>
      <c r="E47" s="161">
        <v>1</v>
      </c>
      <c r="F47" s="185">
        <v>0</v>
      </c>
      <c r="G47" s="162">
        <f>ROUND(E47*F47,2)</f>
        <v>0</v>
      </c>
      <c r="H47" s="162">
        <v>35.380000000000003</v>
      </c>
      <c r="I47" s="162">
        <f>ROUND(E47*H47,2)</f>
        <v>35.380000000000003</v>
      </c>
      <c r="J47" s="162">
        <v>73.12</v>
      </c>
      <c r="K47" s="162">
        <f>ROUND(E47*J47,2)</f>
        <v>73.12</v>
      </c>
      <c r="L47" s="162">
        <v>21</v>
      </c>
      <c r="M47" s="162">
        <f>G47*(1+L47/100)</f>
        <v>0</v>
      </c>
      <c r="N47" s="162">
        <v>0.18</v>
      </c>
      <c r="O47" s="162">
        <f>ROUND(E47*N47,2)</f>
        <v>0.18</v>
      </c>
      <c r="P47" s="162">
        <v>0</v>
      </c>
      <c r="Q47" s="163">
        <f>ROUND(E47*P47,2)</f>
        <v>0</v>
      </c>
      <c r="R47" s="149"/>
      <c r="S47" s="149" t="s">
        <v>96</v>
      </c>
      <c r="T47" s="149" t="s">
        <v>96</v>
      </c>
      <c r="U47" s="149">
        <v>0.17699999999999999</v>
      </c>
      <c r="V47" s="149">
        <f>ROUND(E47*U47,2)</f>
        <v>0.18</v>
      </c>
      <c r="W47" s="149"/>
      <c r="X47" s="149" t="s">
        <v>97</v>
      </c>
      <c r="Y47" s="183" t="s">
        <v>237</v>
      </c>
      <c r="Z47" s="183" t="s">
        <v>237</v>
      </c>
      <c r="AA47" s="144"/>
      <c r="AB47" s="144"/>
      <c r="AC47" s="144"/>
      <c r="AD47" s="144"/>
      <c r="AE47" s="144"/>
      <c r="AF47" s="144"/>
      <c r="AG47" s="144" t="s">
        <v>98</v>
      </c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</row>
    <row r="48" spans="1:60" outlineLevel="1" x14ac:dyDescent="0.2">
      <c r="A48" s="158">
        <v>14</v>
      </c>
      <c r="B48" s="159" t="s">
        <v>179</v>
      </c>
      <c r="C48" s="171" t="s">
        <v>180</v>
      </c>
      <c r="D48" s="160" t="s">
        <v>182</v>
      </c>
      <c r="E48" s="161">
        <f>SUM(E49:E49)</f>
        <v>8</v>
      </c>
      <c r="F48" s="185">
        <v>0</v>
      </c>
      <c r="G48" s="162">
        <f>ROUND(E48*F48,2)</f>
        <v>0</v>
      </c>
      <c r="H48" s="162">
        <v>35.380000000000003</v>
      </c>
      <c r="I48" s="162">
        <f>ROUND(E48*H48,2)</f>
        <v>283.04000000000002</v>
      </c>
      <c r="J48" s="162">
        <v>73.12</v>
      </c>
      <c r="K48" s="162">
        <f>ROUND(E48*J48,2)</f>
        <v>584.96</v>
      </c>
      <c r="L48" s="162">
        <v>21</v>
      </c>
      <c r="M48" s="162">
        <f>G48*(1+L48/100)</f>
        <v>0</v>
      </c>
      <c r="N48" s="162">
        <v>0</v>
      </c>
      <c r="O48" s="162">
        <f>ROUND(E48*N48,2)</f>
        <v>0</v>
      </c>
      <c r="P48" s="162">
        <v>0</v>
      </c>
      <c r="Q48" s="163">
        <f>ROUND(E48*P48,2)</f>
        <v>0</v>
      </c>
      <c r="R48" s="149"/>
      <c r="S48" s="149" t="s">
        <v>96</v>
      </c>
      <c r="T48" s="149" t="s">
        <v>96</v>
      </c>
      <c r="U48" s="149">
        <v>0.17699999999999999</v>
      </c>
      <c r="V48" s="149">
        <f>ROUND(E48*U48,2)</f>
        <v>1.42</v>
      </c>
      <c r="W48" s="149"/>
      <c r="X48" s="149" t="s">
        <v>97</v>
      </c>
      <c r="Y48" s="183" t="s">
        <v>237</v>
      </c>
      <c r="Z48" s="183" t="s">
        <v>237</v>
      </c>
      <c r="AA48" s="144"/>
      <c r="AB48" s="144"/>
      <c r="AC48" s="144"/>
      <c r="AD48" s="144"/>
      <c r="AE48" s="144"/>
      <c r="AF48" s="144"/>
      <c r="AG48" s="144" t="s">
        <v>98</v>
      </c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</row>
    <row r="49" spans="1:60" outlineLevel="1" x14ac:dyDescent="0.2">
      <c r="A49" s="147"/>
      <c r="B49" s="148"/>
      <c r="C49" s="175" t="s">
        <v>255</v>
      </c>
      <c r="D49" s="150"/>
      <c r="E49" s="151">
        <f>8</f>
        <v>8</v>
      </c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4"/>
      <c r="Z49" s="144"/>
      <c r="AA49" s="144"/>
      <c r="AB49" s="144"/>
      <c r="AC49" s="144"/>
      <c r="AD49" s="144"/>
      <c r="AE49" s="144"/>
      <c r="AF49" s="144"/>
      <c r="AG49" s="144" t="s">
        <v>99</v>
      </c>
      <c r="AH49" s="144">
        <v>0</v>
      </c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</row>
    <row r="50" spans="1:60" ht="22.5" outlineLevel="1" x14ac:dyDescent="0.2">
      <c r="A50" s="158">
        <v>15</v>
      </c>
      <c r="B50" s="159" t="s">
        <v>185</v>
      </c>
      <c r="C50" s="171" t="s">
        <v>186</v>
      </c>
      <c r="D50" s="160" t="s">
        <v>177</v>
      </c>
      <c r="E50" s="161">
        <v>1</v>
      </c>
      <c r="F50" s="185">
        <v>0</v>
      </c>
      <c r="G50" s="162">
        <f>ROUND(E50*F50,2)</f>
        <v>0</v>
      </c>
      <c r="H50" s="162">
        <v>35.380000000000003</v>
      </c>
      <c r="I50" s="162">
        <f>ROUND(E50*H50,2)</f>
        <v>35.380000000000003</v>
      </c>
      <c r="J50" s="162">
        <v>73.12</v>
      </c>
      <c r="K50" s="162">
        <f>ROUND(E50*J50,2)</f>
        <v>73.12</v>
      </c>
      <c r="L50" s="162">
        <v>21</v>
      </c>
      <c r="M50" s="162">
        <f>G50*(1+L50/100)</f>
        <v>0</v>
      </c>
      <c r="N50" s="162">
        <v>0.18</v>
      </c>
      <c r="O50" s="162">
        <f>ROUND(E50*N50,2)</f>
        <v>0.18</v>
      </c>
      <c r="P50" s="162">
        <v>0</v>
      </c>
      <c r="Q50" s="163">
        <f>ROUND(E50*P50,2)</f>
        <v>0</v>
      </c>
      <c r="R50" s="149"/>
      <c r="S50" s="149" t="s">
        <v>96</v>
      </c>
      <c r="T50" s="149" t="s">
        <v>96</v>
      </c>
      <c r="U50" s="149">
        <v>0.17699999999999999</v>
      </c>
      <c r="V50" s="149">
        <f>ROUND(E50*U50,2)</f>
        <v>0.18</v>
      </c>
      <c r="W50" s="149"/>
      <c r="X50" s="149" t="s">
        <v>97</v>
      </c>
      <c r="Y50" s="183" t="s">
        <v>237</v>
      </c>
      <c r="Z50" s="183" t="s">
        <v>237</v>
      </c>
      <c r="AA50" s="144"/>
      <c r="AB50" s="144"/>
      <c r="AC50" s="144"/>
      <c r="AD50" s="144"/>
      <c r="AE50" s="144"/>
      <c r="AF50" s="144"/>
      <c r="AG50" s="144" t="s">
        <v>98</v>
      </c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</row>
    <row r="51" spans="1:60" ht="25.5" x14ac:dyDescent="0.2">
      <c r="A51" s="153" t="s">
        <v>93</v>
      </c>
      <c r="B51" s="154" t="s">
        <v>56</v>
      </c>
      <c r="C51" s="170" t="s">
        <v>57</v>
      </c>
      <c r="D51" s="155"/>
      <c r="E51" s="156"/>
      <c r="F51" s="157"/>
      <c r="G51" s="157">
        <f>SUMIF(AG52:AG64,"&lt;&gt;NOR",G52:G64)</f>
        <v>0</v>
      </c>
      <c r="H51" s="157"/>
      <c r="I51" s="157">
        <f>SUM(I52:I54)</f>
        <v>52.99</v>
      </c>
      <c r="J51" s="157"/>
      <c r="K51" s="157">
        <f>SUM(K52:K54)</f>
        <v>4307.8100000000004</v>
      </c>
      <c r="L51" s="157"/>
      <c r="M51" s="157">
        <f>SUM(M52:M54)</f>
        <v>0</v>
      </c>
      <c r="N51" s="157"/>
      <c r="O51" s="157">
        <f>SUM(O52:O64)</f>
        <v>7.0000000000000007E-2</v>
      </c>
      <c r="P51" s="157"/>
      <c r="Q51" s="178">
        <f>SUM(Q52:Q64)</f>
        <v>0</v>
      </c>
      <c r="R51" s="152"/>
      <c r="S51" s="152"/>
      <c r="T51" s="152"/>
      <c r="U51" s="152"/>
      <c r="V51" s="152">
        <f>SUM(V52:V54)</f>
        <v>11.33</v>
      </c>
      <c r="W51" s="152"/>
      <c r="X51" s="152"/>
      <c r="Y51" s="181"/>
      <c r="Z51" s="182"/>
      <c r="AG51" t="s">
        <v>94</v>
      </c>
    </row>
    <row r="52" spans="1:60" outlineLevel="1" x14ac:dyDescent="0.2">
      <c r="A52" s="158">
        <v>16</v>
      </c>
      <c r="B52" s="159" t="s">
        <v>187</v>
      </c>
      <c r="C52" s="171" t="s">
        <v>188</v>
      </c>
      <c r="D52" s="160" t="s">
        <v>101</v>
      </c>
      <c r="E52" s="161">
        <f>SUM(E54:E54)</f>
        <v>36.799999999999997</v>
      </c>
      <c r="F52" s="176">
        <v>0</v>
      </c>
      <c r="G52" s="162">
        <f>ROUND(E52*F52,2)</f>
        <v>0</v>
      </c>
      <c r="H52" s="162">
        <v>1.44</v>
      </c>
      <c r="I52" s="162">
        <f>ROUND(E52*H52,2)</f>
        <v>52.99</v>
      </c>
      <c r="J52" s="162">
        <v>117.06</v>
      </c>
      <c r="K52" s="162">
        <f>ROUND(E52*J52,2)</f>
        <v>4307.8100000000004</v>
      </c>
      <c r="L52" s="162">
        <v>21</v>
      </c>
      <c r="M52" s="162">
        <f>G52*(1+L52/100)</f>
        <v>0</v>
      </c>
      <c r="N52" s="162">
        <v>4.0000000000000002E-4</v>
      </c>
      <c r="O52" s="162">
        <f>ROUND(E52*N52,2)</f>
        <v>0.01</v>
      </c>
      <c r="P52" s="162">
        <v>0</v>
      </c>
      <c r="Q52" s="163">
        <f>ROUND(E52*P52,2)</f>
        <v>0</v>
      </c>
      <c r="R52" s="149"/>
      <c r="S52" s="149" t="s">
        <v>96</v>
      </c>
      <c r="T52" s="149" t="s">
        <v>96</v>
      </c>
      <c r="U52" s="149">
        <v>0.308</v>
      </c>
      <c r="V52" s="149">
        <f>ROUND(E52*U52,2)</f>
        <v>11.33</v>
      </c>
      <c r="W52" s="149"/>
      <c r="X52" s="149" t="s">
        <v>97</v>
      </c>
      <c r="Y52" s="183" t="s">
        <v>237</v>
      </c>
      <c r="Z52" s="183" t="s">
        <v>237</v>
      </c>
      <c r="AA52" s="144"/>
      <c r="AB52" s="144"/>
      <c r="AC52" s="144"/>
      <c r="AD52" s="144"/>
      <c r="AE52" s="144"/>
      <c r="AF52" s="144"/>
      <c r="AG52" s="144" t="s">
        <v>98</v>
      </c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</row>
    <row r="53" spans="1:60" ht="24" customHeight="1" outlineLevel="1" x14ac:dyDescent="0.2">
      <c r="A53" s="147"/>
      <c r="B53" s="148"/>
      <c r="C53" s="266" t="s">
        <v>189</v>
      </c>
      <c r="D53" s="267"/>
      <c r="E53" s="267"/>
      <c r="F53" s="267"/>
      <c r="G53" s="267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4"/>
      <c r="Z53" s="144"/>
      <c r="AA53" s="144"/>
      <c r="AB53" s="144"/>
      <c r="AC53" s="144"/>
      <c r="AD53" s="144"/>
      <c r="AE53" s="144"/>
      <c r="AF53" s="144"/>
      <c r="AG53" s="144" t="s">
        <v>100</v>
      </c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</row>
    <row r="54" spans="1:60" ht="13.5" customHeight="1" outlineLevel="1" x14ac:dyDescent="0.2">
      <c r="A54" s="147"/>
      <c r="B54" s="148"/>
      <c r="C54" s="175" t="s">
        <v>256</v>
      </c>
      <c r="D54" s="150"/>
      <c r="E54" s="151">
        <f>9.2*4</f>
        <v>36.799999999999997</v>
      </c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4"/>
      <c r="Z54" s="144"/>
      <c r="AA54" s="144"/>
      <c r="AB54" s="144"/>
      <c r="AC54" s="144"/>
      <c r="AD54" s="144"/>
      <c r="AE54" s="144"/>
      <c r="AF54" s="144"/>
      <c r="AG54" s="144" t="s">
        <v>99</v>
      </c>
      <c r="AH54" s="144">
        <v>0</v>
      </c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</row>
    <row r="55" spans="1:60" outlineLevel="1" x14ac:dyDescent="0.2">
      <c r="A55" s="158">
        <v>17</v>
      </c>
      <c r="B55" s="159" t="s">
        <v>137</v>
      </c>
      <c r="C55" s="171" t="s">
        <v>140</v>
      </c>
      <c r="D55" s="160" t="s">
        <v>121</v>
      </c>
      <c r="E55" s="161">
        <f>SUM(E56:E57)</f>
        <v>32</v>
      </c>
      <c r="F55" s="176">
        <v>0</v>
      </c>
      <c r="G55" s="162">
        <f>ROUND(E55*F55,2)</f>
        <v>0</v>
      </c>
      <c r="H55" s="162">
        <v>1.44</v>
      </c>
      <c r="I55" s="162">
        <f>ROUND(E55*H55,2)</f>
        <v>46.08</v>
      </c>
      <c r="J55" s="162">
        <v>117.06</v>
      </c>
      <c r="K55" s="162">
        <f>ROUND(E55*J55,2)</f>
        <v>3745.92</v>
      </c>
      <c r="L55" s="162">
        <v>21</v>
      </c>
      <c r="M55" s="162">
        <f>G55*(1+L55/100)</f>
        <v>0</v>
      </c>
      <c r="N55" s="162">
        <v>0</v>
      </c>
      <c r="O55" s="162">
        <f>ROUND(E55*N55,2)</f>
        <v>0</v>
      </c>
      <c r="P55" s="162">
        <v>0</v>
      </c>
      <c r="Q55" s="163">
        <f>ROUND(E55*P55,2)</f>
        <v>0</v>
      </c>
      <c r="R55" s="149"/>
      <c r="S55" s="149" t="s">
        <v>96</v>
      </c>
      <c r="T55" s="149" t="s">
        <v>96</v>
      </c>
      <c r="U55" s="149">
        <v>0.308</v>
      </c>
      <c r="V55" s="149">
        <f>ROUND(E55*U55,2)</f>
        <v>9.86</v>
      </c>
      <c r="W55" s="149"/>
      <c r="X55" s="149" t="s">
        <v>97</v>
      </c>
      <c r="Y55" s="183" t="s">
        <v>237</v>
      </c>
      <c r="Z55" s="183" t="s">
        <v>237</v>
      </c>
      <c r="AA55" s="144"/>
      <c r="AB55" s="144"/>
      <c r="AC55" s="144"/>
      <c r="AD55" s="144"/>
      <c r="AE55" s="144"/>
      <c r="AF55" s="144"/>
      <c r="AG55" s="144" t="s">
        <v>98</v>
      </c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</row>
    <row r="56" spans="1:60" outlineLevel="1" x14ac:dyDescent="0.2">
      <c r="A56" s="147"/>
      <c r="B56" s="148"/>
      <c r="C56" s="172" t="s">
        <v>230</v>
      </c>
      <c r="D56" s="150"/>
      <c r="E56" s="151">
        <f>8*2</f>
        <v>16</v>
      </c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4"/>
      <c r="Z56" s="144"/>
      <c r="AA56" s="144"/>
      <c r="AB56" s="144"/>
      <c r="AC56" s="144"/>
      <c r="AD56" s="144"/>
      <c r="AE56" s="144"/>
      <c r="AF56" s="144"/>
      <c r="AG56" s="144" t="s">
        <v>99</v>
      </c>
      <c r="AH56" s="144">
        <v>0</v>
      </c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</row>
    <row r="57" spans="1:60" ht="24" customHeight="1" outlineLevel="1" x14ac:dyDescent="0.2">
      <c r="A57" s="147"/>
      <c r="B57" s="148"/>
      <c r="C57" s="172" t="s">
        <v>308</v>
      </c>
      <c r="D57" s="150"/>
      <c r="E57" s="151">
        <f>8*2</f>
        <v>16</v>
      </c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4"/>
      <c r="Z57" s="144"/>
      <c r="AA57" s="144"/>
      <c r="AB57" s="144"/>
      <c r="AC57" s="144"/>
      <c r="AD57" s="144"/>
      <c r="AE57" s="144"/>
      <c r="AF57" s="144"/>
      <c r="AG57" s="144" t="s">
        <v>99</v>
      </c>
      <c r="AH57" s="144">
        <v>0</v>
      </c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</row>
    <row r="58" spans="1:60" ht="24.75" customHeight="1" outlineLevel="1" x14ac:dyDescent="0.2">
      <c r="A58" s="158">
        <v>18</v>
      </c>
      <c r="B58" s="159" t="s">
        <v>138</v>
      </c>
      <c r="C58" s="171" t="s">
        <v>300</v>
      </c>
      <c r="D58" s="160" t="s">
        <v>105</v>
      </c>
      <c r="E58" s="161">
        <f>SUM(E60:E60)</f>
        <v>16</v>
      </c>
      <c r="F58" s="185">
        <v>0</v>
      </c>
      <c r="G58" s="162">
        <f>ROUND(E58*F58,2)</f>
        <v>0</v>
      </c>
      <c r="H58" s="162">
        <v>1.44</v>
      </c>
      <c r="I58" s="162">
        <f>ROUND(E58*H58,2)</f>
        <v>23.04</v>
      </c>
      <c r="J58" s="162">
        <v>117.06</v>
      </c>
      <c r="K58" s="162">
        <f>ROUND(E58*J58,2)</f>
        <v>1872.96</v>
      </c>
      <c r="L58" s="162">
        <v>21</v>
      </c>
      <c r="M58" s="162">
        <f>G58*(1+L58/100)</f>
        <v>0</v>
      </c>
      <c r="N58" s="162">
        <v>3.0000000000000001E-3</v>
      </c>
      <c r="O58" s="162">
        <f>ROUND(E58*N58,2)</f>
        <v>0.05</v>
      </c>
      <c r="P58" s="162">
        <v>0</v>
      </c>
      <c r="Q58" s="163">
        <f>ROUND(E58*P58,2)</f>
        <v>0</v>
      </c>
      <c r="R58" s="149"/>
      <c r="S58" s="149" t="s">
        <v>96</v>
      </c>
      <c r="T58" s="149" t="s">
        <v>96</v>
      </c>
      <c r="U58" s="149">
        <v>0.308</v>
      </c>
      <c r="V58" s="149">
        <f>ROUND(E58*U58,2)</f>
        <v>4.93</v>
      </c>
      <c r="W58" s="149"/>
      <c r="X58" s="149" t="s">
        <v>97</v>
      </c>
      <c r="Y58" s="183" t="s">
        <v>106</v>
      </c>
      <c r="Z58" s="183" t="s">
        <v>103</v>
      </c>
      <c r="AA58" s="144"/>
      <c r="AB58" s="144"/>
      <c r="AC58" s="144"/>
      <c r="AD58" s="144"/>
      <c r="AE58" s="144"/>
      <c r="AF58" s="144"/>
      <c r="AG58" s="144" t="s">
        <v>98</v>
      </c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</row>
    <row r="59" spans="1:60" ht="13.5" customHeight="1" outlineLevel="1" x14ac:dyDescent="0.2">
      <c r="A59" s="147"/>
      <c r="B59" s="148"/>
      <c r="C59" s="266" t="s">
        <v>301</v>
      </c>
      <c r="D59" s="267"/>
      <c r="E59" s="267"/>
      <c r="F59" s="267"/>
      <c r="G59" s="267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4"/>
      <c r="Z59" s="144"/>
      <c r="AA59" s="144"/>
      <c r="AB59" s="144"/>
      <c r="AC59" s="144"/>
      <c r="AD59" s="144"/>
      <c r="AE59" s="144"/>
      <c r="AF59" s="144"/>
      <c r="AG59" s="144" t="s">
        <v>100</v>
      </c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4"/>
      <c r="BE59" s="144"/>
      <c r="BF59" s="144"/>
      <c r="BG59" s="144"/>
      <c r="BH59" s="144"/>
    </row>
    <row r="60" spans="1:60" ht="13.5" customHeight="1" outlineLevel="1" x14ac:dyDescent="0.2">
      <c r="A60" s="147"/>
      <c r="B60" s="148"/>
      <c r="C60" s="175" t="s">
        <v>302</v>
      </c>
      <c r="D60" s="150"/>
      <c r="E60" s="151">
        <f>4*2*2</f>
        <v>16</v>
      </c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4"/>
      <c r="Z60" s="144"/>
      <c r="AA60" s="144"/>
      <c r="AB60" s="144"/>
      <c r="AC60" s="144"/>
      <c r="AD60" s="144"/>
      <c r="AE60" s="144"/>
      <c r="AF60" s="144"/>
      <c r="AG60" s="144" t="s">
        <v>99</v>
      </c>
      <c r="AH60" s="144">
        <v>0</v>
      </c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4"/>
      <c r="BD60" s="144"/>
      <c r="BE60" s="144"/>
      <c r="BF60" s="144"/>
      <c r="BG60" s="144"/>
      <c r="BH60" s="144"/>
    </row>
    <row r="61" spans="1:60" ht="24.75" customHeight="1" outlineLevel="1" x14ac:dyDescent="0.2">
      <c r="A61" s="158">
        <v>19</v>
      </c>
      <c r="B61" s="159" t="s">
        <v>139</v>
      </c>
      <c r="C61" s="171" t="s">
        <v>229</v>
      </c>
      <c r="D61" s="160" t="s">
        <v>101</v>
      </c>
      <c r="E61" s="161">
        <f>SUM(E63:E64)</f>
        <v>23.520000000000003</v>
      </c>
      <c r="F61" s="176">
        <v>0</v>
      </c>
      <c r="G61" s="162">
        <f>ROUND(E61*F61,2)</f>
        <v>0</v>
      </c>
      <c r="H61" s="162">
        <v>1.44</v>
      </c>
      <c r="I61" s="162">
        <f>ROUND(E61*H61,2)</f>
        <v>33.869999999999997</v>
      </c>
      <c r="J61" s="162">
        <v>117.06</v>
      </c>
      <c r="K61" s="162">
        <f>ROUND(E61*J61,2)</f>
        <v>2753.25</v>
      </c>
      <c r="L61" s="162">
        <v>21</v>
      </c>
      <c r="M61" s="162">
        <f>G61*(1+L61/100)</f>
        <v>0</v>
      </c>
      <c r="N61" s="162">
        <v>2.9999999999999997E-4</v>
      </c>
      <c r="O61" s="162">
        <f>ROUND(E61*N61,2)</f>
        <v>0.01</v>
      </c>
      <c r="P61" s="162">
        <v>0</v>
      </c>
      <c r="Q61" s="163">
        <f>ROUND(E61*P61,2)</f>
        <v>0</v>
      </c>
      <c r="R61" s="149"/>
      <c r="S61" s="149" t="s">
        <v>96</v>
      </c>
      <c r="T61" s="149" t="s">
        <v>96</v>
      </c>
      <c r="U61" s="149">
        <v>0.308</v>
      </c>
      <c r="V61" s="149">
        <f>ROUND(E61*U61,2)</f>
        <v>7.24</v>
      </c>
      <c r="W61" s="149"/>
      <c r="X61" s="149" t="s">
        <v>97</v>
      </c>
      <c r="Y61" s="183" t="s">
        <v>106</v>
      </c>
      <c r="Z61" s="183" t="s">
        <v>103</v>
      </c>
      <c r="AA61" s="144"/>
      <c r="AB61" s="144"/>
      <c r="AC61" s="144"/>
      <c r="AD61" s="144"/>
      <c r="AE61" s="144"/>
      <c r="AF61" s="144"/>
      <c r="AG61" s="144" t="s">
        <v>98</v>
      </c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4"/>
      <c r="BB61" s="144"/>
      <c r="BC61" s="144"/>
      <c r="BD61" s="144"/>
      <c r="BE61" s="144"/>
      <c r="BF61" s="144"/>
      <c r="BG61" s="144"/>
      <c r="BH61" s="144"/>
    </row>
    <row r="62" spans="1:60" ht="13.5" customHeight="1" outlineLevel="1" x14ac:dyDescent="0.2">
      <c r="A62" s="147"/>
      <c r="B62" s="148"/>
      <c r="C62" s="266" t="s">
        <v>228</v>
      </c>
      <c r="D62" s="267"/>
      <c r="E62" s="267"/>
      <c r="F62" s="267"/>
      <c r="G62" s="267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4"/>
      <c r="Z62" s="144"/>
      <c r="AA62" s="144"/>
      <c r="AB62" s="144"/>
      <c r="AC62" s="144"/>
      <c r="AD62" s="144"/>
      <c r="AE62" s="144"/>
      <c r="AF62" s="144"/>
      <c r="AG62" s="144" t="s">
        <v>100</v>
      </c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</row>
    <row r="63" spans="1:60" ht="13.5" customHeight="1" outlineLevel="1" x14ac:dyDescent="0.2">
      <c r="A63" s="147"/>
      <c r="B63" s="148"/>
      <c r="C63" s="175" t="s">
        <v>257</v>
      </c>
      <c r="D63" s="150"/>
      <c r="E63" s="151">
        <f>5.4*1.8 + 1.5*1*2</f>
        <v>12.72</v>
      </c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4"/>
      <c r="Z63" s="144"/>
      <c r="AA63" s="144"/>
      <c r="AB63" s="144"/>
      <c r="AC63" s="144"/>
      <c r="AD63" s="144"/>
      <c r="AE63" s="144"/>
      <c r="AF63" s="144"/>
      <c r="AG63" s="144" t="s">
        <v>99</v>
      </c>
      <c r="AH63" s="144">
        <v>0</v>
      </c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</row>
    <row r="64" spans="1:60" ht="13.5" customHeight="1" outlineLevel="1" x14ac:dyDescent="0.2">
      <c r="A64" s="147"/>
      <c r="B64" s="148"/>
      <c r="C64" s="175" t="s">
        <v>258</v>
      </c>
      <c r="D64" s="150"/>
      <c r="E64" s="151">
        <f>2*1.5*2 + 2*1.2*2</f>
        <v>10.8</v>
      </c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4"/>
      <c r="Z64" s="144"/>
      <c r="AA64" s="144"/>
      <c r="AB64" s="144"/>
      <c r="AC64" s="144"/>
      <c r="AD64" s="144"/>
      <c r="AE64" s="144"/>
      <c r="AF64" s="144"/>
      <c r="AG64" s="144" t="s">
        <v>99</v>
      </c>
      <c r="AH64" s="144">
        <v>0</v>
      </c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</row>
    <row r="65" spans="1:60" x14ac:dyDescent="0.2">
      <c r="A65" s="153" t="s">
        <v>93</v>
      </c>
      <c r="B65" s="154" t="s">
        <v>58</v>
      </c>
      <c r="C65" s="170" t="s">
        <v>59</v>
      </c>
      <c r="D65" s="155"/>
      <c r="E65" s="156"/>
      <c r="F65" s="157"/>
      <c r="G65" s="157">
        <f>SUMIF(AG66:AG75,"&lt;&gt;NOR",G66:G75)</f>
        <v>0</v>
      </c>
      <c r="H65" s="157"/>
      <c r="I65" s="157" t="e">
        <f>SUM(#REF!)</f>
        <v>#REF!</v>
      </c>
      <c r="J65" s="157"/>
      <c r="K65" s="157" t="e">
        <f>SUM(#REF!)</f>
        <v>#REF!</v>
      </c>
      <c r="L65" s="157"/>
      <c r="M65" s="157" t="e">
        <f>SUM(#REF!)</f>
        <v>#REF!</v>
      </c>
      <c r="N65" s="157"/>
      <c r="O65" s="157">
        <f>SUM(O66:O75)</f>
        <v>0</v>
      </c>
      <c r="P65" s="157"/>
      <c r="Q65" s="178">
        <f>SUM(Q66:Q75)</f>
        <v>2.0099999999999998</v>
      </c>
      <c r="R65" s="152"/>
      <c r="S65" s="152"/>
      <c r="T65" s="152"/>
      <c r="U65" s="152"/>
      <c r="V65" s="152" t="e">
        <f>SUM(#REF!)</f>
        <v>#REF!</v>
      </c>
      <c r="W65" s="152"/>
      <c r="X65" s="152"/>
      <c r="Y65" s="178"/>
      <c r="Z65" s="184"/>
      <c r="AG65" t="s">
        <v>94</v>
      </c>
    </row>
    <row r="66" spans="1:60" ht="13.5" customHeight="1" outlineLevel="1" x14ac:dyDescent="0.2">
      <c r="A66" s="158">
        <v>20</v>
      </c>
      <c r="B66" s="159" t="s">
        <v>193</v>
      </c>
      <c r="C66" s="171" t="s">
        <v>192</v>
      </c>
      <c r="D66" s="160" t="s">
        <v>101</v>
      </c>
      <c r="E66" s="161">
        <f>SUM(E67:E67)</f>
        <v>5.9600000000000009</v>
      </c>
      <c r="F66" s="176">
        <v>0</v>
      </c>
      <c r="G66" s="162">
        <f>ROUND(E66*F66,2)</f>
        <v>0</v>
      </c>
      <c r="H66" s="162">
        <v>230.43</v>
      </c>
      <c r="I66" s="162">
        <f>ROUND(E66*H66,2)</f>
        <v>1373.36</v>
      </c>
      <c r="J66" s="162">
        <v>75.069999999999993</v>
      </c>
      <c r="K66" s="162">
        <f>ROUND(E66*J66,2)</f>
        <v>447.42</v>
      </c>
      <c r="L66" s="162">
        <v>21</v>
      </c>
      <c r="M66" s="162">
        <f>G66*(1+L66/100)</f>
        <v>0</v>
      </c>
      <c r="N66" s="162">
        <v>0</v>
      </c>
      <c r="O66" s="162">
        <f>ROUND(E66*N66,2)</f>
        <v>0</v>
      </c>
      <c r="P66" s="162">
        <v>3.0000000000000001E-3</v>
      </c>
      <c r="Q66" s="163">
        <f>ROUND(E66*P66,2)</f>
        <v>0.02</v>
      </c>
      <c r="R66" s="149"/>
      <c r="S66" s="149" t="s">
        <v>96</v>
      </c>
      <c r="T66" s="149" t="s">
        <v>96</v>
      </c>
      <c r="U66" s="149">
        <v>0.16200000000000001</v>
      </c>
      <c r="V66" s="149">
        <f>ROUND(E66*U66,2)</f>
        <v>0.97</v>
      </c>
      <c r="W66" s="149"/>
      <c r="X66" s="149" t="s">
        <v>97</v>
      </c>
      <c r="Y66" s="183" t="s">
        <v>237</v>
      </c>
      <c r="Z66" s="183" t="s">
        <v>237</v>
      </c>
      <c r="AA66" s="144"/>
      <c r="AB66" s="144"/>
      <c r="AC66" s="144"/>
      <c r="AD66" s="144"/>
      <c r="AE66" s="144"/>
      <c r="AF66" s="144"/>
      <c r="AG66" s="144" t="s">
        <v>98</v>
      </c>
      <c r="AH66" s="144"/>
      <c r="AI66" s="144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</row>
    <row r="67" spans="1:60" ht="22.5" outlineLevel="1" x14ac:dyDescent="0.2">
      <c r="A67" s="147"/>
      <c r="B67" s="148"/>
      <c r="C67" s="175" t="s">
        <v>246</v>
      </c>
      <c r="D67" s="150"/>
      <c r="E67" s="151">
        <f>(3.9+5.4+3.9)*0.2 + (3.5+1.3+3.5)*0.2*2</f>
        <v>5.9600000000000009</v>
      </c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4"/>
      <c r="Z67" s="144"/>
      <c r="AA67" s="144"/>
      <c r="AB67" s="144"/>
      <c r="AC67" s="144"/>
      <c r="AD67" s="144"/>
      <c r="AE67" s="144"/>
      <c r="AF67" s="144"/>
      <c r="AG67" s="144" t="s">
        <v>99</v>
      </c>
      <c r="AH67" s="144">
        <v>0</v>
      </c>
      <c r="AI67" s="144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</row>
    <row r="68" spans="1:60" outlineLevel="1" x14ac:dyDescent="0.2">
      <c r="A68" s="158">
        <v>21</v>
      </c>
      <c r="B68" s="159" t="s">
        <v>289</v>
      </c>
      <c r="C68" s="171" t="s">
        <v>290</v>
      </c>
      <c r="D68" s="160" t="s">
        <v>101</v>
      </c>
      <c r="E68" s="161">
        <f>SUM(E69:E69)</f>
        <v>21.060000000000002</v>
      </c>
      <c r="F68" s="185">
        <v>0</v>
      </c>
      <c r="G68" s="162">
        <f>ROUND(E68*F68,2)</f>
        <v>0</v>
      </c>
      <c r="H68" s="162">
        <v>230.43</v>
      </c>
      <c r="I68" s="162">
        <f>ROUND(E68*H68,2)</f>
        <v>4852.8599999999997</v>
      </c>
      <c r="J68" s="162">
        <v>75.069999999999993</v>
      </c>
      <c r="K68" s="162">
        <f>ROUND(E68*J68,2)</f>
        <v>1580.97</v>
      </c>
      <c r="L68" s="162">
        <v>21</v>
      </c>
      <c r="M68" s="162">
        <f>G68*(1+L68/100)</f>
        <v>0</v>
      </c>
      <c r="N68" s="162">
        <v>0</v>
      </c>
      <c r="O68" s="162">
        <f>ROUND(E68*N68,2)</f>
        <v>0</v>
      </c>
      <c r="P68" s="162">
        <v>3.5000000000000003E-2</v>
      </c>
      <c r="Q68" s="163">
        <f>ROUND(E68*P68,2)</f>
        <v>0.74</v>
      </c>
      <c r="R68" s="149"/>
      <c r="S68" s="149" t="s">
        <v>96</v>
      </c>
      <c r="T68" s="149" t="s">
        <v>96</v>
      </c>
      <c r="U68" s="149">
        <v>0.16200000000000001</v>
      </c>
      <c r="V68" s="149">
        <f>ROUND(E68*U68,2)</f>
        <v>3.41</v>
      </c>
      <c r="W68" s="149"/>
      <c r="X68" s="149" t="s">
        <v>97</v>
      </c>
      <c r="Y68" s="183" t="s">
        <v>237</v>
      </c>
      <c r="Z68" s="183" t="s">
        <v>237</v>
      </c>
      <c r="AA68" s="144"/>
      <c r="AB68" s="144"/>
      <c r="AC68" s="144"/>
      <c r="AD68" s="144"/>
      <c r="AE68" s="144"/>
      <c r="AF68" s="144"/>
      <c r="AG68" s="144" t="s">
        <v>98</v>
      </c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</row>
    <row r="69" spans="1:60" outlineLevel="1" x14ac:dyDescent="0.2">
      <c r="A69" s="147"/>
      <c r="B69" s="148"/>
      <c r="C69" s="175" t="s">
        <v>291</v>
      </c>
      <c r="D69" s="150"/>
      <c r="E69" s="151">
        <f>5.4*3.9</f>
        <v>21.060000000000002</v>
      </c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4"/>
      <c r="Z69" s="144"/>
      <c r="AA69" s="144"/>
      <c r="AB69" s="144"/>
      <c r="AC69" s="144"/>
      <c r="AD69" s="144"/>
      <c r="AE69" s="144"/>
      <c r="AF69" s="144"/>
      <c r="AG69" s="144" t="s">
        <v>99</v>
      </c>
      <c r="AH69" s="144">
        <v>0</v>
      </c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</row>
    <row r="70" spans="1:60" outlineLevel="1" x14ac:dyDescent="0.2">
      <c r="A70" s="158">
        <v>22</v>
      </c>
      <c r="B70" s="159" t="s">
        <v>286</v>
      </c>
      <c r="C70" s="171" t="s">
        <v>287</v>
      </c>
      <c r="D70" s="160" t="s">
        <v>101</v>
      </c>
      <c r="E70" s="161">
        <f>SUM(E71:E71)</f>
        <v>8.32</v>
      </c>
      <c r="F70" s="185">
        <v>0</v>
      </c>
      <c r="G70" s="162">
        <f>ROUND(E70*F70,2)</f>
        <v>0</v>
      </c>
      <c r="H70" s="162">
        <v>230.43</v>
      </c>
      <c r="I70" s="162">
        <f>ROUND(E70*H70,2)</f>
        <v>1917.18</v>
      </c>
      <c r="J70" s="162">
        <v>75.069999999999993</v>
      </c>
      <c r="K70" s="162">
        <f>ROUND(E70*J70,2)</f>
        <v>624.58000000000004</v>
      </c>
      <c r="L70" s="162">
        <v>21</v>
      </c>
      <c r="M70" s="162">
        <f>G70*(1+L70/100)</f>
        <v>0</v>
      </c>
      <c r="N70" s="162">
        <v>0</v>
      </c>
      <c r="O70" s="162">
        <f>ROUND(E70*N70,2)</f>
        <v>0</v>
      </c>
      <c r="P70" s="162">
        <v>7.4999999999999997E-2</v>
      </c>
      <c r="Q70" s="163">
        <f>ROUND(E70*P70,2)</f>
        <v>0.62</v>
      </c>
      <c r="R70" s="149"/>
      <c r="S70" s="149" t="s">
        <v>96</v>
      </c>
      <c r="T70" s="149" t="s">
        <v>96</v>
      </c>
      <c r="U70" s="149">
        <v>0.16200000000000001</v>
      </c>
      <c r="V70" s="149">
        <f>ROUND(E70*U70,2)</f>
        <v>1.35</v>
      </c>
      <c r="W70" s="149"/>
      <c r="X70" s="149" t="s">
        <v>97</v>
      </c>
      <c r="Y70" s="183" t="s">
        <v>237</v>
      </c>
      <c r="Z70" s="183" t="s">
        <v>237</v>
      </c>
      <c r="AA70" s="144"/>
      <c r="AB70" s="144"/>
      <c r="AC70" s="144"/>
      <c r="AD70" s="144"/>
      <c r="AE70" s="144"/>
      <c r="AF70" s="144"/>
      <c r="AG70" s="144" t="s">
        <v>98</v>
      </c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</row>
    <row r="71" spans="1:60" outlineLevel="1" x14ac:dyDescent="0.2">
      <c r="A71" s="147"/>
      <c r="B71" s="148"/>
      <c r="C71" s="175" t="s">
        <v>288</v>
      </c>
      <c r="D71" s="150"/>
      <c r="E71" s="151">
        <f>3.2*1.3 *2</f>
        <v>8.32</v>
      </c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4"/>
      <c r="Z71" s="144"/>
      <c r="AA71" s="144"/>
      <c r="AB71" s="144"/>
      <c r="AC71" s="144"/>
      <c r="AD71" s="144"/>
      <c r="AE71" s="144"/>
      <c r="AF71" s="144"/>
      <c r="AG71" s="144" t="s">
        <v>99</v>
      </c>
      <c r="AH71" s="144">
        <v>0</v>
      </c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</row>
    <row r="72" spans="1:60" outlineLevel="1" x14ac:dyDescent="0.2">
      <c r="A72" s="158">
        <v>23</v>
      </c>
      <c r="B72" s="159" t="s">
        <v>125</v>
      </c>
      <c r="C72" s="171" t="s">
        <v>190</v>
      </c>
      <c r="D72" s="160" t="s">
        <v>105</v>
      </c>
      <c r="E72" s="161">
        <f>SUM(E73:E73)</f>
        <v>4</v>
      </c>
      <c r="F72" s="185">
        <v>0</v>
      </c>
      <c r="G72" s="162">
        <f>ROUND(E72*F72,2)</f>
        <v>0</v>
      </c>
      <c r="H72" s="162">
        <v>230.43</v>
      </c>
      <c r="I72" s="162">
        <f>ROUND(E72*H72,2)</f>
        <v>921.72</v>
      </c>
      <c r="J72" s="162">
        <v>75.069999999999993</v>
      </c>
      <c r="K72" s="162">
        <f>ROUND(E72*J72,2)</f>
        <v>300.27999999999997</v>
      </c>
      <c r="L72" s="162">
        <v>21</v>
      </c>
      <c r="M72" s="162">
        <f>G72*(1+L72/100)</f>
        <v>0</v>
      </c>
      <c r="N72" s="162">
        <v>0</v>
      </c>
      <c r="O72" s="162">
        <f>ROUND(E72*N72,2)</f>
        <v>0</v>
      </c>
      <c r="P72" s="162">
        <v>0.14000000000000001</v>
      </c>
      <c r="Q72" s="163">
        <f>ROUND(E72*P72,2)</f>
        <v>0.56000000000000005</v>
      </c>
      <c r="R72" s="149"/>
      <c r="S72" s="149" t="s">
        <v>96</v>
      </c>
      <c r="T72" s="149" t="s">
        <v>96</v>
      </c>
      <c r="U72" s="149">
        <v>0.16200000000000001</v>
      </c>
      <c r="V72" s="149">
        <f>ROUND(E72*U72,2)</f>
        <v>0.65</v>
      </c>
      <c r="W72" s="149"/>
      <c r="X72" s="149" t="s">
        <v>97</v>
      </c>
      <c r="Y72" s="183" t="s">
        <v>237</v>
      </c>
      <c r="Z72" s="183" t="s">
        <v>237</v>
      </c>
      <c r="AA72" s="144"/>
      <c r="AB72" s="144"/>
      <c r="AC72" s="144"/>
      <c r="AD72" s="144"/>
      <c r="AE72" s="144"/>
      <c r="AF72" s="144"/>
      <c r="AG72" s="144" t="s">
        <v>98</v>
      </c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</row>
    <row r="73" spans="1:60" outlineLevel="1" x14ac:dyDescent="0.2">
      <c r="A73" s="147"/>
      <c r="B73" s="148"/>
      <c r="C73" s="175" t="s">
        <v>191</v>
      </c>
      <c r="D73" s="150"/>
      <c r="E73" s="151">
        <f>4</f>
        <v>4</v>
      </c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4"/>
      <c r="Z73" s="144"/>
      <c r="AA73" s="144"/>
      <c r="AB73" s="144"/>
      <c r="AC73" s="144"/>
      <c r="AD73" s="144"/>
      <c r="AE73" s="144"/>
      <c r="AF73" s="144"/>
      <c r="AG73" s="144" t="s">
        <v>99</v>
      </c>
      <c r="AH73" s="144">
        <v>0</v>
      </c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</row>
    <row r="74" spans="1:60" outlineLevel="1" x14ac:dyDescent="0.2">
      <c r="A74" s="158">
        <v>24</v>
      </c>
      <c r="B74" s="159" t="s">
        <v>285</v>
      </c>
      <c r="C74" s="171" t="s">
        <v>284</v>
      </c>
      <c r="D74" s="160" t="s">
        <v>105</v>
      </c>
      <c r="E74" s="161">
        <f>SUM(E75:E75)</f>
        <v>4</v>
      </c>
      <c r="F74" s="176">
        <v>0</v>
      </c>
      <c r="G74" s="162">
        <f>ROUND(E74*F74,2)</f>
        <v>0</v>
      </c>
      <c r="H74" s="162">
        <v>230.43</v>
      </c>
      <c r="I74" s="162">
        <f>ROUND(E74*H74,2)</f>
        <v>921.72</v>
      </c>
      <c r="J74" s="162">
        <v>75.069999999999993</v>
      </c>
      <c r="K74" s="162">
        <f>ROUND(E74*J74,2)</f>
        <v>300.27999999999997</v>
      </c>
      <c r="L74" s="162">
        <v>21</v>
      </c>
      <c r="M74" s="162">
        <f>G74*(1+L74/100)</f>
        <v>0</v>
      </c>
      <c r="N74" s="162">
        <v>0</v>
      </c>
      <c r="O74" s="162">
        <f>ROUND(E74*N74,2)</f>
        <v>0</v>
      </c>
      <c r="P74" s="162">
        <v>1.7999999999999999E-2</v>
      </c>
      <c r="Q74" s="163">
        <f>ROUND(E74*P74,2)</f>
        <v>7.0000000000000007E-2</v>
      </c>
      <c r="R74" s="149"/>
      <c r="S74" s="149" t="s">
        <v>96</v>
      </c>
      <c r="T74" s="149" t="s">
        <v>96</v>
      </c>
      <c r="U74" s="149">
        <v>0.16200000000000001</v>
      </c>
      <c r="V74" s="149">
        <f>ROUND(E74*U74,2)</f>
        <v>0.65</v>
      </c>
      <c r="W74" s="149"/>
      <c r="X74" s="149" t="s">
        <v>97</v>
      </c>
      <c r="Y74" s="183" t="s">
        <v>237</v>
      </c>
      <c r="Z74" s="183" t="s">
        <v>237</v>
      </c>
      <c r="AA74" s="144"/>
      <c r="AB74" s="144"/>
      <c r="AC74" s="144"/>
      <c r="AD74" s="144"/>
      <c r="AE74" s="144"/>
      <c r="AF74" s="144"/>
      <c r="AG74" s="144" t="s">
        <v>98</v>
      </c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</row>
    <row r="75" spans="1:60" outlineLevel="1" x14ac:dyDescent="0.2">
      <c r="A75" s="147"/>
      <c r="B75" s="148"/>
      <c r="C75" s="175" t="s">
        <v>191</v>
      </c>
      <c r="D75" s="150"/>
      <c r="E75" s="151">
        <f>4</f>
        <v>4</v>
      </c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4"/>
      <c r="Z75" s="144"/>
      <c r="AA75" s="144"/>
      <c r="AB75" s="144"/>
      <c r="AC75" s="144"/>
      <c r="AD75" s="144"/>
      <c r="AE75" s="144"/>
      <c r="AF75" s="144"/>
      <c r="AG75" s="144" t="s">
        <v>99</v>
      </c>
      <c r="AH75" s="144">
        <v>0</v>
      </c>
      <c r="AI75" s="144"/>
      <c r="AJ75" s="144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</row>
    <row r="76" spans="1:60" x14ac:dyDescent="0.2">
      <c r="A76" s="153" t="s">
        <v>93</v>
      </c>
      <c r="B76" s="154" t="s">
        <v>60</v>
      </c>
      <c r="C76" s="170" t="s">
        <v>61</v>
      </c>
      <c r="D76" s="155"/>
      <c r="E76" s="156"/>
      <c r="F76" s="157"/>
      <c r="G76" s="157">
        <f>SUMIF(AG77:AG77,"&lt;&gt;NOR",G77:G77)</f>
        <v>0</v>
      </c>
      <c r="H76" s="157"/>
      <c r="I76" s="157">
        <f>SUM(I77:I77)</f>
        <v>0</v>
      </c>
      <c r="J76" s="157"/>
      <c r="K76" s="157">
        <f>SUM(K77:K77)</f>
        <v>557.76</v>
      </c>
      <c r="L76" s="157"/>
      <c r="M76" s="157">
        <f>SUM(M77:M77)</f>
        <v>0</v>
      </c>
      <c r="N76" s="157"/>
      <c r="O76" s="157">
        <f>SUM(O77:O77)</f>
        <v>0</v>
      </c>
      <c r="P76" s="157"/>
      <c r="Q76" s="178">
        <f>SUM(Q77:Q77)</f>
        <v>0</v>
      </c>
      <c r="R76" s="152"/>
      <c r="S76" s="152"/>
      <c r="T76" s="152"/>
      <c r="U76" s="152"/>
      <c r="V76" s="152">
        <f>SUM(V77:V77)</f>
        <v>0.59</v>
      </c>
      <c r="W76" s="152"/>
      <c r="X76" s="152"/>
      <c r="Y76" s="178"/>
      <c r="Z76" s="184"/>
      <c r="AG76" t="s">
        <v>94</v>
      </c>
    </row>
    <row r="77" spans="1:60" ht="13.5" customHeight="1" outlineLevel="1" x14ac:dyDescent="0.2">
      <c r="A77" s="164">
        <v>25</v>
      </c>
      <c r="B77" s="165" t="s">
        <v>281</v>
      </c>
      <c r="C77" s="173" t="s">
        <v>282</v>
      </c>
      <c r="D77" s="166" t="s">
        <v>102</v>
      </c>
      <c r="E77" s="167">
        <f>O8+O13+O29+O36+O45+O40+O51+O65</f>
        <v>1.9200000000000002</v>
      </c>
      <c r="F77" s="177">
        <v>0</v>
      </c>
      <c r="G77" s="168">
        <f>ROUND(E77*F77,2)</f>
        <v>0</v>
      </c>
      <c r="H77" s="168">
        <v>0</v>
      </c>
      <c r="I77" s="168">
        <f>ROUND(E77*H77,2)</f>
        <v>0</v>
      </c>
      <c r="J77" s="168">
        <v>290.5</v>
      </c>
      <c r="K77" s="168">
        <f>ROUND(E77*J77,2)</f>
        <v>557.76</v>
      </c>
      <c r="L77" s="168">
        <v>21</v>
      </c>
      <c r="M77" s="168">
        <f>G77*(1+L77/100)</f>
        <v>0</v>
      </c>
      <c r="N77" s="168">
        <v>0</v>
      </c>
      <c r="O77" s="168">
        <f>ROUND(E77*N77,2)</f>
        <v>0</v>
      </c>
      <c r="P77" s="168">
        <v>0</v>
      </c>
      <c r="Q77" s="169">
        <f>ROUND(E77*P77,2)</f>
        <v>0</v>
      </c>
      <c r="R77" s="149"/>
      <c r="S77" s="149" t="s">
        <v>96</v>
      </c>
      <c r="T77" s="149" t="s">
        <v>96</v>
      </c>
      <c r="U77" s="149">
        <v>0.307</v>
      </c>
      <c r="V77" s="149">
        <f>ROUND(E77*U77,2)</f>
        <v>0.59</v>
      </c>
      <c r="W77" s="149"/>
      <c r="X77" s="149" t="s">
        <v>110</v>
      </c>
      <c r="Y77" s="183" t="s">
        <v>237</v>
      </c>
      <c r="Z77" s="183" t="s">
        <v>237</v>
      </c>
      <c r="AA77" s="144"/>
      <c r="AB77" s="144"/>
      <c r="AC77" s="144"/>
      <c r="AD77" s="144"/>
      <c r="AE77" s="144"/>
      <c r="AF77" s="144"/>
      <c r="AG77" s="144" t="s">
        <v>111</v>
      </c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</row>
    <row r="78" spans="1:60" x14ac:dyDescent="0.2">
      <c r="A78" s="153" t="s">
        <v>93</v>
      </c>
      <c r="B78" s="154" t="s">
        <v>195</v>
      </c>
      <c r="C78" s="170" t="s">
        <v>196</v>
      </c>
      <c r="D78" s="155"/>
      <c r="E78" s="156"/>
      <c r="F78" s="157"/>
      <c r="G78" s="157">
        <f>SUMIF(AG79:AG85,"&lt;&gt;NOR",G79:G85)</f>
        <v>0</v>
      </c>
      <c r="H78" s="157"/>
      <c r="I78" s="157">
        <f>SUM(I87:I95)</f>
        <v>0</v>
      </c>
      <c r="J78" s="157"/>
      <c r="K78" s="157">
        <f>SUM(K87:K95)</f>
        <v>3200</v>
      </c>
      <c r="L78" s="157"/>
      <c r="M78" s="157">
        <f>SUM(M87:M95)</f>
        <v>0</v>
      </c>
      <c r="N78" s="157"/>
      <c r="O78" s="157">
        <f>SUM(O79:O84)</f>
        <v>0.01</v>
      </c>
      <c r="P78" s="157"/>
      <c r="Q78" s="178">
        <f>SUM(Q79:Q84)</f>
        <v>0.01</v>
      </c>
      <c r="R78" s="152"/>
      <c r="S78" s="152"/>
      <c r="T78" s="152"/>
      <c r="U78" s="152"/>
      <c r="V78" s="152">
        <f>SUM(V87:V95)</f>
        <v>0</v>
      </c>
      <c r="W78" s="152"/>
      <c r="X78" s="152"/>
      <c r="Y78" s="178"/>
      <c r="Z78" s="184"/>
      <c r="AG78" t="s">
        <v>94</v>
      </c>
    </row>
    <row r="79" spans="1:60" ht="12.75" customHeight="1" outlineLevel="1" x14ac:dyDescent="0.2">
      <c r="A79" s="158">
        <v>26</v>
      </c>
      <c r="B79" s="159" t="s">
        <v>277</v>
      </c>
      <c r="C79" s="171" t="s">
        <v>283</v>
      </c>
      <c r="D79" s="160" t="s">
        <v>104</v>
      </c>
      <c r="E79" s="161">
        <f>SUM(E80:E81)</f>
        <v>2.6</v>
      </c>
      <c r="F79" s="185">
        <v>0</v>
      </c>
      <c r="G79" s="162">
        <f>ROUND(E79*F79,2)</f>
        <v>0</v>
      </c>
      <c r="H79" s="162">
        <v>0</v>
      </c>
      <c r="I79" s="162">
        <f>ROUND(E79*H79,2)</f>
        <v>0</v>
      </c>
      <c r="J79" s="162">
        <v>800</v>
      </c>
      <c r="K79" s="162">
        <f>ROUND(E79*J79,2)</f>
        <v>2080</v>
      </c>
      <c r="L79" s="162">
        <v>21</v>
      </c>
      <c r="M79" s="162">
        <f>G79*(1+L79/100)</f>
        <v>0</v>
      </c>
      <c r="N79" s="162">
        <v>0</v>
      </c>
      <c r="O79" s="162">
        <f>ROUND(E79*N79,2)</f>
        <v>0</v>
      </c>
      <c r="P79" s="162">
        <v>3.0000000000000001E-3</v>
      </c>
      <c r="Q79" s="163">
        <f>ROUND(E79*P79,2)</f>
        <v>0.01</v>
      </c>
      <c r="R79" s="149"/>
      <c r="S79" s="149" t="s">
        <v>106</v>
      </c>
      <c r="T79" s="149" t="s">
        <v>103</v>
      </c>
      <c r="U79" s="149">
        <v>0</v>
      </c>
      <c r="V79" s="149">
        <f>ROUND(E79*U79,2)</f>
        <v>0</v>
      </c>
      <c r="W79" s="149"/>
      <c r="X79" s="149" t="s">
        <v>97</v>
      </c>
      <c r="Y79" s="183" t="s">
        <v>237</v>
      </c>
      <c r="Z79" s="183" t="s">
        <v>237</v>
      </c>
      <c r="AA79" s="144"/>
      <c r="AB79" s="144"/>
      <c r="AC79" s="144"/>
      <c r="AD79" s="144"/>
      <c r="AE79" s="144"/>
      <c r="AF79" s="144"/>
      <c r="AG79" s="144" t="s">
        <v>98</v>
      </c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  <c r="BG79" s="144"/>
      <c r="BH79" s="144"/>
    </row>
    <row r="80" spans="1:60" outlineLevel="1" x14ac:dyDescent="0.2">
      <c r="A80" s="147"/>
      <c r="B80" s="148"/>
      <c r="C80" s="266">
        <v>0</v>
      </c>
      <c r="D80" s="267"/>
      <c r="E80" s="267"/>
      <c r="F80" s="267"/>
      <c r="G80" s="267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4"/>
      <c r="Z80" s="144"/>
      <c r="AA80" s="144"/>
      <c r="AB80" s="144"/>
      <c r="AC80" s="144"/>
      <c r="AD80" s="144"/>
      <c r="AE80" s="144"/>
      <c r="AF80" s="144"/>
      <c r="AG80" s="144" t="s">
        <v>100</v>
      </c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  <c r="BH80" s="144"/>
    </row>
    <row r="81" spans="1:60" outlineLevel="1" x14ac:dyDescent="0.2">
      <c r="A81" s="147"/>
      <c r="B81" s="148"/>
      <c r="C81" s="175" t="s">
        <v>275</v>
      </c>
      <c r="D81" s="150"/>
      <c r="E81" s="151">
        <f>1.3*2</f>
        <v>2.6</v>
      </c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4"/>
      <c r="Z81" s="144"/>
      <c r="AA81" s="144"/>
      <c r="AB81" s="144"/>
      <c r="AC81" s="144"/>
      <c r="AD81" s="144"/>
      <c r="AE81" s="144"/>
      <c r="AF81" s="144"/>
      <c r="AG81" s="144" t="s">
        <v>99</v>
      </c>
      <c r="AH81" s="144">
        <v>0</v>
      </c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</row>
    <row r="82" spans="1:60" ht="24.75" customHeight="1" outlineLevel="1" x14ac:dyDescent="0.2">
      <c r="A82" s="158">
        <v>27</v>
      </c>
      <c r="B82" s="159" t="s">
        <v>278</v>
      </c>
      <c r="C82" s="171" t="s">
        <v>280</v>
      </c>
      <c r="D82" s="160" t="s">
        <v>104</v>
      </c>
      <c r="E82" s="161">
        <f>SUM(E84:E84)</f>
        <v>2.8600000000000003</v>
      </c>
      <c r="F82" s="185">
        <v>0</v>
      </c>
      <c r="G82" s="162">
        <f>ROUND(E82*F82,2)</f>
        <v>0</v>
      </c>
      <c r="H82" s="162">
        <v>0</v>
      </c>
      <c r="I82" s="162">
        <f>ROUND(E82*H82,2)</f>
        <v>0</v>
      </c>
      <c r="J82" s="162">
        <v>800</v>
      </c>
      <c r="K82" s="162">
        <f>ROUND(E82*J82,2)</f>
        <v>2288</v>
      </c>
      <c r="L82" s="162">
        <v>21</v>
      </c>
      <c r="M82" s="162">
        <f>G82*(1+L82/100)</f>
        <v>0</v>
      </c>
      <c r="N82" s="162">
        <v>4.0000000000000001E-3</v>
      </c>
      <c r="O82" s="162">
        <f>ROUND(E82*N82,2)</f>
        <v>0.01</v>
      </c>
      <c r="P82" s="162">
        <v>0</v>
      </c>
      <c r="Q82" s="163">
        <f>ROUND(E82*P82,2)</f>
        <v>0</v>
      </c>
      <c r="R82" s="149"/>
      <c r="S82" s="149" t="s">
        <v>106</v>
      </c>
      <c r="T82" s="149" t="s">
        <v>103</v>
      </c>
      <c r="U82" s="149">
        <v>0</v>
      </c>
      <c r="V82" s="149">
        <f>ROUND(E82*U82,2)</f>
        <v>0</v>
      </c>
      <c r="W82" s="149"/>
      <c r="X82" s="149" t="s">
        <v>97</v>
      </c>
      <c r="Y82" s="183" t="s">
        <v>237</v>
      </c>
      <c r="Z82" s="183" t="s">
        <v>237</v>
      </c>
      <c r="AA82" s="144"/>
      <c r="AB82" s="144"/>
      <c r="AC82" s="144"/>
      <c r="AD82" s="144"/>
      <c r="AE82" s="144"/>
      <c r="AF82" s="144"/>
      <c r="AG82" s="144" t="s">
        <v>98</v>
      </c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  <c r="BH82" s="144"/>
    </row>
    <row r="83" spans="1:60" outlineLevel="1" x14ac:dyDescent="0.2">
      <c r="A83" s="147"/>
      <c r="B83" s="148"/>
      <c r="C83" s="266" t="s">
        <v>279</v>
      </c>
      <c r="D83" s="267"/>
      <c r="E83" s="267"/>
      <c r="F83" s="267"/>
      <c r="G83" s="267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4"/>
      <c r="Z83" s="144"/>
      <c r="AA83" s="144"/>
      <c r="AB83" s="144"/>
      <c r="AC83" s="144"/>
      <c r="AD83" s="144"/>
      <c r="AE83" s="144"/>
      <c r="AF83" s="144"/>
      <c r="AG83" s="144" t="s">
        <v>100</v>
      </c>
      <c r="AH83" s="144"/>
      <c r="AI83" s="144"/>
      <c r="AJ83" s="144"/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</row>
    <row r="84" spans="1:60" outlineLevel="1" x14ac:dyDescent="0.2">
      <c r="A84" s="147"/>
      <c r="B84" s="148"/>
      <c r="C84" s="175" t="s">
        <v>276</v>
      </c>
      <c r="D84" s="150"/>
      <c r="E84" s="151">
        <f>1.3*2 *1.1</f>
        <v>2.8600000000000003</v>
      </c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4"/>
      <c r="Z84" s="144"/>
      <c r="AA84" s="144"/>
      <c r="AB84" s="144"/>
      <c r="AC84" s="144"/>
      <c r="AD84" s="144"/>
      <c r="AE84" s="144"/>
      <c r="AF84" s="144"/>
      <c r="AG84" s="144" t="s">
        <v>99</v>
      </c>
      <c r="AH84" s="144">
        <v>0</v>
      </c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144"/>
      <c r="BH84" s="144"/>
    </row>
    <row r="85" spans="1:60" ht="13.5" customHeight="1" outlineLevel="1" x14ac:dyDescent="0.2">
      <c r="A85" s="164">
        <v>28</v>
      </c>
      <c r="B85" s="165" t="s">
        <v>197</v>
      </c>
      <c r="C85" s="173" t="s">
        <v>198</v>
      </c>
      <c r="D85" s="166" t="s">
        <v>102</v>
      </c>
      <c r="E85" s="167">
        <f>O78</f>
        <v>0.01</v>
      </c>
      <c r="F85" s="177">
        <v>0</v>
      </c>
      <c r="G85" s="168">
        <f>ROUND(E85*F85,2)</f>
        <v>0</v>
      </c>
      <c r="H85" s="168">
        <v>0</v>
      </c>
      <c r="I85" s="168">
        <f>ROUND(E85*H85,2)</f>
        <v>0</v>
      </c>
      <c r="J85" s="168">
        <v>1007</v>
      </c>
      <c r="K85" s="168">
        <f>ROUND(E85*J85,2)</f>
        <v>10.07</v>
      </c>
      <c r="L85" s="168">
        <v>21</v>
      </c>
      <c r="M85" s="168">
        <f>G85*(1+L85/100)</f>
        <v>0</v>
      </c>
      <c r="N85" s="168">
        <v>0</v>
      </c>
      <c r="O85" s="168">
        <f>ROUND(E85*N85,2)</f>
        <v>0</v>
      </c>
      <c r="P85" s="168">
        <v>0</v>
      </c>
      <c r="Q85" s="169">
        <f>ROUND(E85*P85,2)</f>
        <v>0</v>
      </c>
      <c r="R85" s="149"/>
      <c r="S85" s="149" t="s">
        <v>96</v>
      </c>
      <c r="T85" s="149" t="s">
        <v>96</v>
      </c>
      <c r="U85" s="149">
        <v>1.5980000000000001</v>
      </c>
      <c r="V85" s="149">
        <f>ROUND(E85*U85,2)</f>
        <v>0.02</v>
      </c>
      <c r="W85" s="149"/>
      <c r="X85" s="149" t="s">
        <v>110</v>
      </c>
      <c r="Y85" s="183" t="s">
        <v>237</v>
      </c>
      <c r="Z85" s="183" t="s">
        <v>237</v>
      </c>
      <c r="AA85" s="144"/>
      <c r="AB85" s="144"/>
      <c r="AC85" s="144"/>
      <c r="AD85" s="144"/>
      <c r="AE85" s="144"/>
      <c r="AF85" s="144"/>
      <c r="AG85" s="144" t="s">
        <v>111</v>
      </c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</row>
    <row r="86" spans="1:60" x14ac:dyDescent="0.2">
      <c r="A86" s="153" t="s">
        <v>93</v>
      </c>
      <c r="B86" s="154" t="s">
        <v>144</v>
      </c>
      <c r="C86" s="170" t="s">
        <v>141</v>
      </c>
      <c r="D86" s="155"/>
      <c r="E86" s="156"/>
      <c r="F86" s="157"/>
      <c r="G86" s="157">
        <f>SUMIF(AG87:AG96,"&lt;&gt;NOR",G87:G96)</f>
        <v>0</v>
      </c>
      <c r="H86" s="157"/>
      <c r="I86" s="157">
        <f>SUM(I87:I96)</f>
        <v>0</v>
      </c>
      <c r="J86" s="157"/>
      <c r="K86" s="157">
        <f>SUM(K87:K96)</f>
        <v>4160.3</v>
      </c>
      <c r="L86" s="157"/>
      <c r="M86" s="157">
        <f>SUM(M87:M96)</f>
        <v>0</v>
      </c>
      <c r="N86" s="157"/>
      <c r="O86" s="157">
        <f>SUM(O87:O95)</f>
        <v>1.65</v>
      </c>
      <c r="P86" s="157"/>
      <c r="Q86" s="178">
        <f>SUM(Q87:Q95)</f>
        <v>0</v>
      </c>
      <c r="R86" s="152"/>
      <c r="S86" s="152"/>
      <c r="T86" s="152"/>
      <c r="U86" s="152"/>
      <c r="V86" s="152">
        <f>SUM(V87:V96)</f>
        <v>2.09</v>
      </c>
      <c r="W86" s="152"/>
      <c r="X86" s="152"/>
      <c r="Y86" s="178"/>
      <c r="Z86" s="184"/>
      <c r="AG86" t="s">
        <v>94</v>
      </c>
    </row>
    <row r="87" spans="1:60" ht="36" customHeight="1" outlineLevel="1" x14ac:dyDescent="0.2">
      <c r="A87" s="158">
        <v>29</v>
      </c>
      <c r="B87" s="159" t="s">
        <v>142</v>
      </c>
      <c r="C87" s="171" t="s">
        <v>292</v>
      </c>
      <c r="D87" s="160" t="s">
        <v>105</v>
      </c>
      <c r="E87" s="161">
        <f>SUM(E88:E89)</f>
        <v>2</v>
      </c>
      <c r="F87" s="185">
        <v>0</v>
      </c>
      <c r="G87" s="162">
        <f>ROUND(E87*F87,2)</f>
        <v>0</v>
      </c>
      <c r="H87" s="162">
        <v>0</v>
      </c>
      <c r="I87" s="162">
        <f>ROUND(E87*H87,2)</f>
        <v>0</v>
      </c>
      <c r="J87" s="162">
        <v>800</v>
      </c>
      <c r="K87" s="162">
        <f>ROUND(E87*J87,2)</f>
        <v>1600</v>
      </c>
      <c r="L87" s="162">
        <v>21</v>
      </c>
      <c r="M87" s="162">
        <f>G87*(1+L87/100)</f>
        <v>0</v>
      </c>
      <c r="N87" s="162">
        <v>0.28000000000000003</v>
      </c>
      <c r="O87" s="162">
        <f>ROUND(E87*N87,2)</f>
        <v>0.56000000000000005</v>
      </c>
      <c r="P87" s="162">
        <v>0</v>
      </c>
      <c r="Q87" s="163">
        <f>ROUND(E87*P87,2)</f>
        <v>0</v>
      </c>
      <c r="R87" s="149"/>
      <c r="S87" s="149" t="s">
        <v>106</v>
      </c>
      <c r="T87" s="149" t="s">
        <v>103</v>
      </c>
      <c r="U87" s="149">
        <v>0</v>
      </c>
      <c r="V87" s="149">
        <f>ROUND(E87*U87,2)</f>
        <v>0</v>
      </c>
      <c r="W87" s="149"/>
      <c r="X87" s="149" t="s">
        <v>97</v>
      </c>
      <c r="Y87" s="183" t="s">
        <v>106</v>
      </c>
      <c r="Z87" s="183" t="s">
        <v>103</v>
      </c>
      <c r="AA87" s="144"/>
      <c r="AB87" s="144"/>
      <c r="AC87" s="144"/>
      <c r="AD87" s="144"/>
      <c r="AE87" s="144"/>
      <c r="AF87" s="144"/>
      <c r="AG87" s="144" t="s">
        <v>98</v>
      </c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4"/>
      <c r="AY87" s="144"/>
      <c r="AZ87" s="144"/>
      <c r="BA87" s="144"/>
      <c r="BB87" s="144"/>
      <c r="BC87" s="144"/>
      <c r="BD87" s="144"/>
      <c r="BE87" s="144"/>
      <c r="BF87" s="144"/>
      <c r="BG87" s="144"/>
      <c r="BH87" s="144"/>
    </row>
    <row r="88" spans="1:60" outlineLevel="1" x14ac:dyDescent="0.2">
      <c r="A88" s="147"/>
      <c r="B88" s="148"/>
      <c r="C88" s="266" t="s">
        <v>304</v>
      </c>
      <c r="D88" s="267"/>
      <c r="E88" s="267"/>
      <c r="F88" s="267"/>
      <c r="G88" s="267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4"/>
      <c r="Z88" s="144"/>
      <c r="AA88" s="144"/>
      <c r="AB88" s="144"/>
      <c r="AC88" s="144"/>
      <c r="AD88" s="144"/>
      <c r="AE88" s="144"/>
      <c r="AF88" s="144"/>
      <c r="AG88" s="144" t="s">
        <v>99</v>
      </c>
      <c r="AH88" s="144">
        <v>0</v>
      </c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</row>
    <row r="89" spans="1:60" outlineLevel="1" x14ac:dyDescent="0.2">
      <c r="A89" s="147"/>
      <c r="B89" s="148"/>
      <c r="C89" s="175" t="s">
        <v>293</v>
      </c>
      <c r="D89" s="150"/>
      <c r="E89" s="151">
        <v>2</v>
      </c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4"/>
      <c r="Z89" s="144"/>
      <c r="AA89" s="144"/>
      <c r="AB89" s="144"/>
      <c r="AC89" s="144"/>
      <c r="AD89" s="144"/>
      <c r="AE89" s="144"/>
      <c r="AF89" s="144"/>
      <c r="AG89" s="144" t="s">
        <v>99</v>
      </c>
      <c r="AH89" s="144">
        <v>0</v>
      </c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</row>
    <row r="90" spans="1:60" ht="36" customHeight="1" outlineLevel="1" x14ac:dyDescent="0.2">
      <c r="A90" s="158">
        <v>30</v>
      </c>
      <c r="B90" s="159" t="s">
        <v>143</v>
      </c>
      <c r="C90" s="171" t="s">
        <v>295</v>
      </c>
      <c r="D90" s="160" t="s">
        <v>105</v>
      </c>
      <c r="E90" s="161">
        <f>SUM(E91:E92)</f>
        <v>1</v>
      </c>
      <c r="F90" s="185">
        <v>0</v>
      </c>
      <c r="G90" s="162">
        <f>ROUND(E90*F90,2)</f>
        <v>0</v>
      </c>
      <c r="H90" s="162">
        <v>0</v>
      </c>
      <c r="I90" s="162">
        <f>ROUND(E90*H90,2)</f>
        <v>0</v>
      </c>
      <c r="J90" s="162">
        <v>800</v>
      </c>
      <c r="K90" s="162">
        <f>ROUND(E90*J90,2)</f>
        <v>800</v>
      </c>
      <c r="L90" s="162">
        <v>21</v>
      </c>
      <c r="M90" s="162">
        <f>G90*(1+L90/100)</f>
        <v>0</v>
      </c>
      <c r="N90" s="162">
        <v>0.97</v>
      </c>
      <c r="O90" s="162">
        <f>ROUND(E90*N90,2)</f>
        <v>0.97</v>
      </c>
      <c r="P90" s="162">
        <v>0</v>
      </c>
      <c r="Q90" s="163">
        <f>ROUND(E90*P90,2)</f>
        <v>0</v>
      </c>
      <c r="R90" s="149"/>
      <c r="S90" s="149" t="s">
        <v>106</v>
      </c>
      <c r="T90" s="149" t="s">
        <v>103</v>
      </c>
      <c r="U90" s="149">
        <v>0</v>
      </c>
      <c r="V90" s="149">
        <f>ROUND(E90*U90,2)</f>
        <v>0</v>
      </c>
      <c r="W90" s="149"/>
      <c r="X90" s="149" t="s">
        <v>97</v>
      </c>
      <c r="Y90" s="183" t="s">
        <v>106</v>
      </c>
      <c r="Z90" s="183" t="s">
        <v>103</v>
      </c>
      <c r="AA90" s="144"/>
      <c r="AB90" s="144"/>
      <c r="AC90" s="144"/>
      <c r="AD90" s="144"/>
      <c r="AE90" s="144"/>
      <c r="AF90" s="144"/>
      <c r="AG90" s="144" t="s">
        <v>98</v>
      </c>
      <c r="AH90" s="144"/>
      <c r="AI90" s="144"/>
      <c r="AJ90" s="144"/>
      <c r="AK90" s="144"/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/>
      <c r="AW90" s="144"/>
      <c r="AX90" s="144"/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</row>
    <row r="91" spans="1:60" outlineLevel="1" x14ac:dyDescent="0.2">
      <c r="A91" s="147"/>
      <c r="B91" s="148"/>
      <c r="C91" s="266" t="s">
        <v>305</v>
      </c>
      <c r="D91" s="267"/>
      <c r="E91" s="267"/>
      <c r="F91" s="267"/>
      <c r="G91" s="267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4"/>
      <c r="Z91" s="144"/>
      <c r="AA91" s="144"/>
      <c r="AB91" s="144"/>
      <c r="AC91" s="144"/>
      <c r="AD91" s="144"/>
      <c r="AE91" s="144"/>
      <c r="AF91" s="144"/>
      <c r="AG91" s="144" t="s">
        <v>99</v>
      </c>
      <c r="AH91" s="144">
        <v>0</v>
      </c>
      <c r="AI91" s="144"/>
      <c r="AJ91" s="144"/>
      <c r="AK91" s="144"/>
      <c r="AL91" s="144"/>
      <c r="AM91" s="144"/>
      <c r="AN91" s="144"/>
      <c r="AO91" s="144"/>
      <c r="AP91" s="144"/>
      <c r="AQ91" s="144"/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4"/>
    </row>
    <row r="92" spans="1:60" outlineLevel="1" x14ac:dyDescent="0.2">
      <c r="A92" s="147"/>
      <c r="B92" s="148"/>
      <c r="C92" s="175" t="s">
        <v>294</v>
      </c>
      <c r="D92" s="150"/>
      <c r="E92" s="151">
        <v>1</v>
      </c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4"/>
      <c r="Z92" s="144"/>
      <c r="AA92" s="144"/>
      <c r="AB92" s="144"/>
      <c r="AC92" s="144"/>
      <c r="AD92" s="144"/>
      <c r="AE92" s="144"/>
      <c r="AF92" s="144"/>
      <c r="AG92" s="144" t="s">
        <v>99</v>
      </c>
      <c r="AH92" s="144">
        <v>0</v>
      </c>
      <c r="AI92" s="144"/>
      <c r="AJ92" s="144"/>
      <c r="AK92" s="144"/>
      <c r="AL92" s="144"/>
      <c r="AM92" s="144"/>
      <c r="AN92" s="144"/>
      <c r="AO92" s="144"/>
      <c r="AP92" s="144"/>
      <c r="AQ92" s="144"/>
      <c r="AR92" s="144"/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</row>
    <row r="93" spans="1:60" ht="47.25" customHeight="1" outlineLevel="1" x14ac:dyDescent="0.2">
      <c r="A93" s="158">
        <v>31</v>
      </c>
      <c r="B93" s="159" t="s">
        <v>232</v>
      </c>
      <c r="C93" s="171" t="s">
        <v>297</v>
      </c>
      <c r="D93" s="160" t="s">
        <v>105</v>
      </c>
      <c r="E93" s="161">
        <v>1</v>
      </c>
      <c r="F93" s="185">
        <v>0</v>
      </c>
      <c r="G93" s="162">
        <f>ROUND(E93*F93,2)</f>
        <v>0</v>
      </c>
      <c r="H93" s="162">
        <v>0</v>
      </c>
      <c r="I93" s="162">
        <f>ROUND(E93*H93,2)</f>
        <v>0</v>
      </c>
      <c r="J93" s="162">
        <v>800</v>
      </c>
      <c r="K93" s="162">
        <f>ROUND(E93*J93,2)</f>
        <v>800</v>
      </c>
      <c r="L93" s="162">
        <v>21</v>
      </c>
      <c r="M93" s="162">
        <f>G93*(1+L93/100)</f>
        <v>0</v>
      </c>
      <c r="N93" s="162">
        <v>0.12</v>
      </c>
      <c r="O93" s="162">
        <f>ROUND(E93*N93,2)</f>
        <v>0.12</v>
      </c>
      <c r="P93" s="162">
        <v>0</v>
      </c>
      <c r="Q93" s="163">
        <f>ROUND(E93*P93,2)</f>
        <v>0</v>
      </c>
      <c r="R93" s="149"/>
      <c r="S93" s="149" t="s">
        <v>106</v>
      </c>
      <c r="T93" s="149" t="s">
        <v>103</v>
      </c>
      <c r="U93" s="149">
        <v>0</v>
      </c>
      <c r="V93" s="149">
        <f>ROUND(E93*U93,2)</f>
        <v>0</v>
      </c>
      <c r="W93" s="149"/>
      <c r="X93" s="149" t="s">
        <v>97</v>
      </c>
      <c r="Y93" s="183" t="s">
        <v>106</v>
      </c>
      <c r="Z93" s="183" t="s">
        <v>103</v>
      </c>
      <c r="AA93" s="144"/>
      <c r="AB93" s="144"/>
      <c r="AC93" s="144"/>
      <c r="AD93" s="144"/>
      <c r="AE93" s="144"/>
      <c r="AF93" s="144"/>
      <c r="AG93" s="144" t="s">
        <v>98</v>
      </c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/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</row>
    <row r="94" spans="1:60" ht="12.75" customHeight="1" outlineLevel="1" x14ac:dyDescent="0.2">
      <c r="A94" s="147"/>
      <c r="B94" s="148"/>
      <c r="C94" s="266" t="s">
        <v>306</v>
      </c>
      <c r="D94" s="267"/>
      <c r="E94" s="267"/>
      <c r="F94" s="267"/>
      <c r="G94" s="267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4"/>
      <c r="Z94" s="144"/>
      <c r="AA94" s="144"/>
      <c r="AB94" s="144"/>
      <c r="AC94" s="144"/>
      <c r="AD94" s="144"/>
      <c r="AE94" s="144"/>
      <c r="AF94" s="144"/>
      <c r="AG94" s="144" t="s">
        <v>99</v>
      </c>
      <c r="AH94" s="144">
        <v>0</v>
      </c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</row>
    <row r="95" spans="1:60" outlineLevel="1" x14ac:dyDescent="0.2">
      <c r="A95" s="147"/>
      <c r="B95" s="148"/>
      <c r="C95" s="175" t="s">
        <v>296</v>
      </c>
      <c r="D95" s="150"/>
      <c r="E95" s="151">
        <v>1</v>
      </c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4"/>
      <c r="Z95" s="144"/>
      <c r="AA95" s="144"/>
      <c r="AB95" s="144"/>
      <c r="AC95" s="144"/>
      <c r="AD95" s="144"/>
      <c r="AE95" s="144"/>
      <c r="AF95" s="144"/>
      <c r="AG95" s="144" t="s">
        <v>99</v>
      </c>
      <c r="AH95" s="144">
        <v>0</v>
      </c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</row>
    <row r="96" spans="1:60" outlineLevel="1" x14ac:dyDescent="0.2">
      <c r="A96" s="164">
        <v>32</v>
      </c>
      <c r="B96" s="165" t="s">
        <v>298</v>
      </c>
      <c r="C96" s="173" t="s">
        <v>299</v>
      </c>
      <c r="D96" s="166" t="s">
        <v>102</v>
      </c>
      <c r="E96" s="167">
        <f>O86</f>
        <v>1.65</v>
      </c>
      <c r="F96" s="177">
        <v>0</v>
      </c>
      <c r="G96" s="168">
        <f>ROUND(E96*F96,2)</f>
        <v>0</v>
      </c>
      <c r="H96" s="168">
        <v>0</v>
      </c>
      <c r="I96" s="168">
        <f>ROUND(E96*H96,2)</f>
        <v>0</v>
      </c>
      <c r="J96" s="168">
        <v>582</v>
      </c>
      <c r="K96" s="168">
        <f>ROUND(E96*J96,2)</f>
        <v>960.3</v>
      </c>
      <c r="L96" s="168">
        <v>21</v>
      </c>
      <c r="M96" s="168">
        <f>G96*(1+L96/100)</f>
        <v>0</v>
      </c>
      <c r="N96" s="168">
        <v>0</v>
      </c>
      <c r="O96" s="168">
        <f>ROUND(E96*N96,2)</f>
        <v>0</v>
      </c>
      <c r="P96" s="168">
        <v>0</v>
      </c>
      <c r="Q96" s="169">
        <f>ROUND(E96*P96,2)</f>
        <v>0</v>
      </c>
      <c r="R96" s="149"/>
      <c r="S96" s="149" t="s">
        <v>96</v>
      </c>
      <c r="T96" s="149" t="s">
        <v>96</v>
      </c>
      <c r="U96" s="149">
        <v>1.2649999999999999</v>
      </c>
      <c r="V96" s="149">
        <f>ROUND(E96*U96,2)</f>
        <v>2.09</v>
      </c>
      <c r="W96" s="149"/>
      <c r="X96" s="149" t="s">
        <v>110</v>
      </c>
      <c r="Y96" s="183" t="s">
        <v>237</v>
      </c>
      <c r="Z96" s="183" t="s">
        <v>237</v>
      </c>
      <c r="AA96" s="144"/>
      <c r="AB96" s="144"/>
      <c r="AC96" s="144"/>
      <c r="AD96" s="144"/>
      <c r="AE96" s="144"/>
      <c r="AF96" s="144"/>
      <c r="AG96" s="144" t="s">
        <v>111</v>
      </c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</row>
    <row r="97" spans="1:60" x14ac:dyDescent="0.2">
      <c r="A97" s="153" t="s">
        <v>93</v>
      </c>
      <c r="B97" s="154" t="s">
        <v>259</v>
      </c>
      <c r="C97" s="170" t="s">
        <v>260</v>
      </c>
      <c r="D97" s="155"/>
      <c r="E97" s="156"/>
      <c r="F97" s="157"/>
      <c r="G97" s="157">
        <f>SUMIF(AG98:AG104,"&lt;&gt;NOR",G98:G104)</f>
        <v>0</v>
      </c>
      <c r="H97" s="157"/>
      <c r="I97" s="157">
        <f>SUM(I98:I99)</f>
        <v>0</v>
      </c>
      <c r="J97" s="157"/>
      <c r="K97" s="157">
        <f>SUM(K98:K99)</f>
        <v>1344</v>
      </c>
      <c r="L97" s="157"/>
      <c r="M97" s="157">
        <f>SUM(M98:M99)</f>
        <v>0</v>
      </c>
      <c r="N97" s="157"/>
      <c r="O97" s="157">
        <f>SUM(O98:O104)</f>
        <v>1.7</v>
      </c>
      <c r="P97" s="157"/>
      <c r="Q97" s="178">
        <f>SUM(Q98:Q104)</f>
        <v>0</v>
      </c>
      <c r="R97" s="152"/>
      <c r="S97" s="152"/>
      <c r="T97" s="152"/>
      <c r="U97" s="152"/>
      <c r="V97" s="152">
        <f>SUM(V98:V99)</f>
        <v>0</v>
      </c>
      <c r="W97" s="152"/>
      <c r="X97" s="152"/>
      <c r="Y97" s="178"/>
      <c r="Z97" s="184"/>
      <c r="AG97" t="s">
        <v>94</v>
      </c>
    </row>
    <row r="98" spans="1:60" ht="24" customHeight="1" outlineLevel="1" x14ac:dyDescent="0.2">
      <c r="A98" s="158">
        <v>33</v>
      </c>
      <c r="B98" s="159" t="s">
        <v>261</v>
      </c>
      <c r="C98" s="171" t="s">
        <v>262</v>
      </c>
      <c r="D98" s="160" t="s">
        <v>101</v>
      </c>
      <c r="E98" s="161">
        <f>SUM(E99:E99)</f>
        <v>1.68</v>
      </c>
      <c r="F98" s="185">
        <v>0</v>
      </c>
      <c r="G98" s="162">
        <f>ROUND(E98*F98,2)</f>
        <v>0</v>
      </c>
      <c r="H98" s="162">
        <v>0</v>
      </c>
      <c r="I98" s="162">
        <f>ROUND(E98*H98,2)</f>
        <v>0</v>
      </c>
      <c r="J98" s="162">
        <v>800</v>
      </c>
      <c r="K98" s="162">
        <f>ROUND(E98*J98,2)</f>
        <v>1344</v>
      </c>
      <c r="L98" s="162">
        <v>21</v>
      </c>
      <c r="M98" s="162">
        <f>G98*(1+L98/100)</f>
        <v>0</v>
      </c>
      <c r="N98" s="162">
        <v>1</v>
      </c>
      <c r="O98" s="162">
        <f>ROUND(E98*N98,2)</f>
        <v>1.68</v>
      </c>
      <c r="P98" s="162">
        <v>0</v>
      </c>
      <c r="Q98" s="163">
        <f>ROUND(E98*P98,2)</f>
        <v>0</v>
      </c>
      <c r="R98" s="149"/>
      <c r="S98" s="149" t="s">
        <v>106</v>
      </c>
      <c r="T98" s="149" t="s">
        <v>103</v>
      </c>
      <c r="U98" s="149">
        <v>0</v>
      </c>
      <c r="V98" s="149">
        <f>ROUND(E98*U98,2)</f>
        <v>0</v>
      </c>
      <c r="W98" s="149"/>
      <c r="X98" s="149" t="s">
        <v>97</v>
      </c>
      <c r="Y98" s="183" t="s">
        <v>237</v>
      </c>
      <c r="Z98" s="183" t="s">
        <v>237</v>
      </c>
      <c r="AA98" s="144"/>
      <c r="AB98" s="144"/>
      <c r="AC98" s="144"/>
      <c r="AD98" s="144"/>
      <c r="AE98" s="144"/>
      <c r="AF98" s="144"/>
      <c r="AG98" s="144" t="s">
        <v>98</v>
      </c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</row>
    <row r="99" spans="1:60" outlineLevel="1" x14ac:dyDescent="0.2">
      <c r="A99" s="147"/>
      <c r="B99" s="148"/>
      <c r="C99" s="175" t="s">
        <v>266</v>
      </c>
      <c r="D99" s="150"/>
      <c r="E99" s="151">
        <f>1.2*0.35 *4</f>
        <v>1.68</v>
      </c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4"/>
      <c r="Z99" s="144"/>
      <c r="AA99" s="144"/>
      <c r="AB99" s="144"/>
      <c r="AC99" s="144"/>
      <c r="AD99" s="144"/>
      <c r="AE99" s="144"/>
      <c r="AF99" s="144"/>
      <c r="AG99" s="144" t="s">
        <v>99</v>
      </c>
      <c r="AH99" s="144">
        <v>0</v>
      </c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</row>
    <row r="100" spans="1:60" ht="24" customHeight="1" outlineLevel="1" x14ac:dyDescent="0.2">
      <c r="A100" s="158">
        <v>34</v>
      </c>
      <c r="B100" s="159" t="s">
        <v>263</v>
      </c>
      <c r="C100" s="171" t="s">
        <v>264</v>
      </c>
      <c r="D100" s="160" t="s">
        <v>101</v>
      </c>
      <c r="E100" s="161">
        <f>SUM(E101:E101)</f>
        <v>0.90999999999999992</v>
      </c>
      <c r="F100" s="185">
        <v>0</v>
      </c>
      <c r="G100" s="162">
        <f>ROUND(E100*F100,2)</f>
        <v>0</v>
      </c>
      <c r="H100" s="162">
        <v>0</v>
      </c>
      <c r="I100" s="162">
        <f>ROUND(E100*H100,2)</f>
        <v>0</v>
      </c>
      <c r="J100" s="162">
        <v>800</v>
      </c>
      <c r="K100" s="162">
        <f>ROUND(E100*J100,2)</f>
        <v>728</v>
      </c>
      <c r="L100" s="162">
        <v>21</v>
      </c>
      <c r="M100" s="162">
        <f>G100*(1+L100/100)</f>
        <v>0</v>
      </c>
      <c r="N100" s="162">
        <v>7.0000000000000001E-3</v>
      </c>
      <c r="O100" s="162">
        <f>ROUND(E100*N100,2)</f>
        <v>0.01</v>
      </c>
      <c r="P100" s="162">
        <v>0</v>
      </c>
      <c r="Q100" s="163">
        <f>ROUND(E100*P100,2)</f>
        <v>0</v>
      </c>
      <c r="R100" s="149"/>
      <c r="S100" s="149" t="s">
        <v>106</v>
      </c>
      <c r="T100" s="149" t="s">
        <v>103</v>
      </c>
      <c r="U100" s="149">
        <v>0</v>
      </c>
      <c r="V100" s="149">
        <f>ROUND(E100*U100,2)</f>
        <v>0</v>
      </c>
      <c r="W100" s="149"/>
      <c r="X100" s="149" t="s">
        <v>97</v>
      </c>
      <c r="Y100" s="183" t="s">
        <v>237</v>
      </c>
      <c r="Z100" s="183" t="s">
        <v>237</v>
      </c>
      <c r="AA100" s="144"/>
      <c r="AB100" s="144"/>
      <c r="AC100" s="144"/>
      <c r="AD100" s="144"/>
      <c r="AE100" s="144"/>
      <c r="AF100" s="144"/>
      <c r="AG100" s="144" t="s">
        <v>98</v>
      </c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</row>
    <row r="101" spans="1:60" outlineLevel="1" x14ac:dyDescent="0.2">
      <c r="A101" s="147"/>
      <c r="B101" s="148"/>
      <c r="C101" s="175" t="s">
        <v>265</v>
      </c>
      <c r="D101" s="150"/>
      <c r="E101" s="151">
        <f>1.3*0.35 *2</f>
        <v>0.90999999999999992</v>
      </c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4"/>
      <c r="Z101" s="144"/>
      <c r="AA101" s="144"/>
      <c r="AB101" s="144"/>
      <c r="AC101" s="144"/>
      <c r="AD101" s="144"/>
      <c r="AE101" s="144"/>
      <c r="AF101" s="144"/>
      <c r="AG101" s="144" t="s">
        <v>99</v>
      </c>
      <c r="AH101" s="144">
        <v>0</v>
      </c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</row>
    <row r="102" spans="1:60" ht="12.75" customHeight="1" outlineLevel="1" x14ac:dyDescent="0.2">
      <c r="A102" s="158">
        <v>35</v>
      </c>
      <c r="B102" s="159" t="s">
        <v>267</v>
      </c>
      <c r="C102" s="171" t="s">
        <v>268</v>
      </c>
      <c r="D102" s="160" t="s">
        <v>104</v>
      </c>
      <c r="E102" s="161">
        <f>SUM(E104:E104)</f>
        <v>7.4</v>
      </c>
      <c r="F102" s="185">
        <v>0</v>
      </c>
      <c r="G102" s="162">
        <f>ROUND(E102*F102,2)</f>
        <v>0</v>
      </c>
      <c r="H102" s="162">
        <v>0</v>
      </c>
      <c r="I102" s="162">
        <f>ROUND(E102*H102,2)</f>
        <v>0</v>
      </c>
      <c r="J102" s="162">
        <v>800</v>
      </c>
      <c r="K102" s="162">
        <f>ROUND(E102*J102,2)</f>
        <v>5920</v>
      </c>
      <c r="L102" s="162">
        <v>21</v>
      </c>
      <c r="M102" s="162">
        <f>G102*(1+L102/100)</f>
        <v>0</v>
      </c>
      <c r="N102" s="162">
        <v>2E-3</v>
      </c>
      <c r="O102" s="162">
        <f>ROUND(E102*N102,2)</f>
        <v>0.01</v>
      </c>
      <c r="P102" s="162">
        <v>0</v>
      </c>
      <c r="Q102" s="163">
        <f>ROUND(E102*P102,2)</f>
        <v>0</v>
      </c>
      <c r="R102" s="149"/>
      <c r="S102" s="149" t="s">
        <v>106</v>
      </c>
      <c r="T102" s="149" t="s">
        <v>103</v>
      </c>
      <c r="U102" s="149">
        <v>0</v>
      </c>
      <c r="V102" s="149">
        <f>ROUND(E102*U102,2)</f>
        <v>0</v>
      </c>
      <c r="W102" s="149"/>
      <c r="X102" s="149" t="s">
        <v>97</v>
      </c>
      <c r="Y102" s="183" t="s">
        <v>237</v>
      </c>
      <c r="Z102" s="183" t="s">
        <v>237</v>
      </c>
      <c r="AA102" s="144"/>
      <c r="AB102" s="144"/>
      <c r="AC102" s="144"/>
      <c r="AD102" s="144"/>
      <c r="AE102" s="144"/>
      <c r="AF102" s="144"/>
      <c r="AG102" s="144" t="s">
        <v>98</v>
      </c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  <c r="BG102" s="144"/>
      <c r="BH102" s="144"/>
    </row>
    <row r="103" spans="1:60" outlineLevel="1" x14ac:dyDescent="0.2">
      <c r="A103" s="147"/>
      <c r="B103" s="148"/>
      <c r="C103" s="266" t="s">
        <v>303</v>
      </c>
      <c r="D103" s="267"/>
      <c r="E103" s="267"/>
      <c r="F103" s="267"/>
      <c r="G103" s="267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4"/>
      <c r="Z103" s="144"/>
      <c r="AA103" s="144"/>
      <c r="AB103" s="144"/>
      <c r="AC103" s="144"/>
      <c r="AD103" s="144"/>
      <c r="AE103" s="144"/>
      <c r="AF103" s="144"/>
      <c r="AG103" s="144" t="s">
        <v>99</v>
      </c>
      <c r="AH103" s="144">
        <v>0</v>
      </c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4"/>
      <c r="AZ103" s="144"/>
      <c r="BA103" s="144"/>
      <c r="BB103" s="144"/>
      <c r="BC103" s="144"/>
      <c r="BD103" s="144"/>
      <c r="BE103" s="144"/>
      <c r="BF103" s="144"/>
      <c r="BG103" s="144"/>
      <c r="BH103" s="144"/>
    </row>
    <row r="104" spans="1:60" outlineLevel="1" x14ac:dyDescent="0.2">
      <c r="A104" s="147"/>
      <c r="B104" s="148"/>
      <c r="C104" s="175" t="s">
        <v>269</v>
      </c>
      <c r="D104" s="150"/>
      <c r="E104" s="151">
        <f>1.2*4 + 1.3*2</f>
        <v>7.4</v>
      </c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4"/>
      <c r="Z104" s="144"/>
      <c r="AA104" s="144"/>
      <c r="AB104" s="144"/>
      <c r="AC104" s="144"/>
      <c r="AD104" s="144"/>
      <c r="AE104" s="144"/>
      <c r="AF104" s="144"/>
      <c r="AG104" s="144" t="s">
        <v>99</v>
      </c>
      <c r="AH104" s="144">
        <v>0</v>
      </c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4"/>
      <c r="AZ104" s="144"/>
      <c r="BA104" s="144"/>
      <c r="BB104" s="144"/>
      <c r="BC104" s="144"/>
      <c r="BD104" s="144"/>
      <c r="BE104" s="144"/>
      <c r="BF104" s="144"/>
      <c r="BG104" s="144"/>
      <c r="BH104" s="144"/>
    </row>
    <row r="105" spans="1:60" x14ac:dyDescent="0.2">
      <c r="A105" s="153" t="s">
        <v>93</v>
      </c>
      <c r="B105" s="154" t="s">
        <v>62</v>
      </c>
      <c r="C105" s="170" t="s">
        <v>63</v>
      </c>
      <c r="D105" s="155"/>
      <c r="E105" s="156"/>
      <c r="F105" s="157"/>
      <c r="G105" s="157">
        <f>SUMIF(AG106:AG120,"&lt;&gt;NOR",G106:G120)</f>
        <v>0</v>
      </c>
      <c r="H105" s="157"/>
      <c r="I105" s="157">
        <f>SUM(I106:I120)</f>
        <v>523.81000000000006</v>
      </c>
      <c r="J105" s="157"/>
      <c r="K105" s="157">
        <f>SUM(K106:K120)</f>
        <v>4303.6099999999997</v>
      </c>
      <c r="L105" s="157"/>
      <c r="M105" s="157">
        <f>SUM(M106:M120)</f>
        <v>0</v>
      </c>
      <c r="N105" s="157"/>
      <c r="O105" s="157">
        <f>SUM(O106:O120)</f>
        <v>0.01</v>
      </c>
      <c r="P105" s="157"/>
      <c r="Q105" s="178">
        <f>SUM(Q106:Q120)</f>
        <v>0</v>
      </c>
      <c r="R105" s="152"/>
      <c r="S105" s="152"/>
      <c r="T105" s="152"/>
      <c r="U105" s="152"/>
      <c r="V105" s="152">
        <f>SUM(V106:V120)</f>
        <v>9.08</v>
      </c>
      <c r="W105" s="152"/>
      <c r="X105" s="152"/>
      <c r="Y105" s="178"/>
      <c r="Z105" s="184"/>
      <c r="AG105" t="s">
        <v>94</v>
      </c>
    </row>
    <row r="106" spans="1:60" ht="24" customHeight="1" outlineLevel="1" x14ac:dyDescent="0.2">
      <c r="A106" s="158">
        <v>36</v>
      </c>
      <c r="B106" s="159" t="s">
        <v>130</v>
      </c>
      <c r="C106" s="171" t="s">
        <v>168</v>
      </c>
      <c r="D106" s="160" t="s">
        <v>101</v>
      </c>
      <c r="E106" s="161">
        <f>SUM(E107:E107)</f>
        <v>36.799999999999997</v>
      </c>
      <c r="F106" s="176">
        <v>0</v>
      </c>
      <c r="G106" s="162">
        <f>ROUND(E106*F106,2)</f>
        <v>0</v>
      </c>
      <c r="H106" s="162">
        <v>0.84</v>
      </c>
      <c r="I106" s="162">
        <f>ROUND(E106*H106,2)</f>
        <v>30.91</v>
      </c>
      <c r="J106" s="162">
        <v>12.46</v>
      </c>
      <c r="K106" s="162">
        <f>ROUND(E106*J106,2)</f>
        <v>458.53</v>
      </c>
      <c r="L106" s="162">
        <v>21</v>
      </c>
      <c r="M106" s="162">
        <f>G106*(1+L106/100)</f>
        <v>0</v>
      </c>
      <c r="N106" s="162">
        <v>2.7E-4</v>
      </c>
      <c r="O106" s="162">
        <f>ROUND(E106*N106,2)</f>
        <v>0.01</v>
      </c>
      <c r="P106" s="162">
        <v>0</v>
      </c>
      <c r="Q106" s="163">
        <f>ROUND(E106*P106,2)</f>
        <v>0</v>
      </c>
      <c r="R106" s="149"/>
      <c r="S106" s="149" t="s">
        <v>96</v>
      </c>
      <c r="T106" s="149" t="s">
        <v>96</v>
      </c>
      <c r="U106" s="149">
        <v>3.2480000000000002E-2</v>
      </c>
      <c r="V106" s="149">
        <f>ROUND(E106*U106,2)</f>
        <v>1.2</v>
      </c>
      <c r="W106" s="149"/>
      <c r="X106" s="149" t="s">
        <v>97</v>
      </c>
      <c r="Y106" s="183" t="s">
        <v>237</v>
      </c>
      <c r="Z106" s="183" t="s">
        <v>237</v>
      </c>
      <c r="AA106" s="144"/>
      <c r="AB106" s="144"/>
      <c r="AC106" s="144"/>
      <c r="AD106" s="144"/>
      <c r="AE106" s="144"/>
      <c r="AF106" s="144"/>
      <c r="AG106" s="144" t="s">
        <v>98</v>
      </c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4"/>
      <c r="AZ106" s="144"/>
      <c r="BA106" s="144"/>
      <c r="BB106" s="144"/>
      <c r="BC106" s="144"/>
      <c r="BD106" s="144"/>
      <c r="BE106" s="144"/>
      <c r="BF106" s="144"/>
      <c r="BG106" s="144"/>
      <c r="BH106" s="144"/>
    </row>
    <row r="107" spans="1:60" ht="13.5" customHeight="1" outlineLevel="1" x14ac:dyDescent="0.2">
      <c r="A107" s="147"/>
      <c r="B107" s="148"/>
      <c r="C107" s="175" t="s">
        <v>256</v>
      </c>
      <c r="D107" s="150"/>
      <c r="E107" s="151">
        <f>9.2*4</f>
        <v>36.799999999999997</v>
      </c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4"/>
      <c r="Z107" s="144"/>
      <c r="AA107" s="144"/>
      <c r="AB107" s="144"/>
      <c r="AC107" s="144"/>
      <c r="AD107" s="144"/>
      <c r="AE107" s="144"/>
      <c r="AF107" s="144"/>
      <c r="AG107" s="144" t="s">
        <v>99</v>
      </c>
      <c r="AH107" s="144">
        <v>0</v>
      </c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/>
      <c r="BC107" s="144"/>
      <c r="BD107" s="144"/>
      <c r="BE107" s="144"/>
      <c r="BF107" s="144"/>
      <c r="BG107" s="144"/>
      <c r="BH107" s="144"/>
    </row>
    <row r="108" spans="1:60" ht="12.75" customHeight="1" outlineLevel="1" x14ac:dyDescent="0.2">
      <c r="A108" s="158">
        <v>37</v>
      </c>
      <c r="B108" s="159" t="s">
        <v>162</v>
      </c>
      <c r="C108" s="171" t="s">
        <v>163</v>
      </c>
      <c r="D108" s="160" t="s">
        <v>101</v>
      </c>
      <c r="E108" s="161">
        <f>SUM(E109:E109)</f>
        <v>8.6000000000000014</v>
      </c>
      <c r="F108" s="185">
        <v>0</v>
      </c>
      <c r="G108" s="162">
        <f>ROUND(E108*F108,2)</f>
        <v>0</v>
      </c>
      <c r="H108" s="162">
        <v>0.84</v>
      </c>
      <c r="I108" s="162">
        <f>ROUND(E108*H108,2)</f>
        <v>7.22</v>
      </c>
      <c r="J108" s="162">
        <v>12.46</v>
      </c>
      <c r="K108" s="162">
        <f>ROUND(E108*J108,2)</f>
        <v>107.16</v>
      </c>
      <c r="L108" s="162">
        <v>21</v>
      </c>
      <c r="M108" s="162">
        <f>G108*(1+L108/100)</f>
        <v>0</v>
      </c>
      <c r="N108" s="162">
        <v>0</v>
      </c>
      <c r="O108" s="162">
        <f>ROUND(E108*N108,2)</f>
        <v>0</v>
      </c>
      <c r="P108" s="162">
        <v>4.0000000000000002E-4</v>
      </c>
      <c r="Q108" s="163">
        <f>ROUND(E108*P108,2)</f>
        <v>0</v>
      </c>
      <c r="R108" s="149"/>
      <c r="S108" s="149" t="s">
        <v>96</v>
      </c>
      <c r="T108" s="149" t="s">
        <v>96</v>
      </c>
      <c r="U108" s="149">
        <v>3.2480000000000002E-2</v>
      </c>
      <c r="V108" s="149">
        <f>ROUND(E108*U108,2)</f>
        <v>0.28000000000000003</v>
      </c>
      <c r="W108" s="149"/>
      <c r="X108" s="149" t="s">
        <v>97</v>
      </c>
      <c r="Y108" s="183" t="s">
        <v>237</v>
      </c>
      <c r="Z108" s="183" t="s">
        <v>237</v>
      </c>
      <c r="AA108" s="144"/>
      <c r="AB108" s="144"/>
      <c r="AC108" s="144"/>
      <c r="AD108" s="144"/>
      <c r="AE108" s="144"/>
      <c r="AF108" s="144"/>
      <c r="AG108" s="144" t="s">
        <v>98</v>
      </c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/>
      <c r="BC108" s="144"/>
      <c r="BD108" s="144"/>
      <c r="BE108" s="144"/>
      <c r="BF108" s="144"/>
      <c r="BG108" s="144"/>
      <c r="BH108" s="144"/>
    </row>
    <row r="109" spans="1:60" ht="22.5" outlineLevel="1" x14ac:dyDescent="0.2">
      <c r="A109" s="147"/>
      <c r="B109" s="148"/>
      <c r="C109" s="175" t="s">
        <v>245</v>
      </c>
      <c r="D109" s="150"/>
      <c r="E109" s="151">
        <f>(3.9+5.4+3.9)*0.2*2 + (3.5+1.3+3.5)*0.2*2</f>
        <v>8.6000000000000014</v>
      </c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4"/>
      <c r="Z109" s="144"/>
      <c r="AA109" s="144"/>
      <c r="AB109" s="144"/>
      <c r="AC109" s="144"/>
      <c r="AD109" s="144"/>
      <c r="AE109" s="144"/>
      <c r="AF109" s="144"/>
      <c r="AG109" s="144" t="s">
        <v>99</v>
      </c>
      <c r="AH109" s="144">
        <v>0</v>
      </c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4"/>
      <c r="AZ109" s="144"/>
      <c r="BA109" s="144"/>
      <c r="BB109" s="144"/>
      <c r="BC109" s="144"/>
      <c r="BD109" s="144"/>
      <c r="BE109" s="144"/>
      <c r="BF109" s="144"/>
      <c r="BG109" s="144"/>
      <c r="BH109" s="144"/>
    </row>
    <row r="110" spans="1:60" ht="13.5" customHeight="1" outlineLevel="1" x14ac:dyDescent="0.2">
      <c r="A110" s="158">
        <v>38</v>
      </c>
      <c r="B110" s="159" t="s">
        <v>145</v>
      </c>
      <c r="C110" s="171" t="s">
        <v>146</v>
      </c>
      <c r="D110" s="160" t="s">
        <v>101</v>
      </c>
      <c r="E110" s="161">
        <f>SUM(E111:E112)</f>
        <v>29.360000000000003</v>
      </c>
      <c r="F110" s="176">
        <v>0</v>
      </c>
      <c r="G110" s="162">
        <f>ROUND(E110*F110,2)</f>
        <v>0</v>
      </c>
      <c r="H110" s="162">
        <v>5.04</v>
      </c>
      <c r="I110" s="162">
        <f>ROUND(E110*H110,2)</f>
        <v>147.97</v>
      </c>
      <c r="J110" s="162">
        <v>50.06</v>
      </c>
      <c r="K110" s="162">
        <f>ROUND(E110*J110,2)</f>
        <v>1469.76</v>
      </c>
      <c r="L110" s="162">
        <v>21</v>
      </c>
      <c r="M110" s="162">
        <f>G110*(1+L110/100)</f>
        <v>0</v>
      </c>
      <c r="N110" s="162">
        <v>0</v>
      </c>
      <c r="O110" s="162">
        <f>ROUND(E110*N110,2)</f>
        <v>0</v>
      </c>
      <c r="P110" s="162">
        <v>1E-4</v>
      </c>
      <c r="Q110" s="163">
        <f>ROUND(E110*P110,2)</f>
        <v>0</v>
      </c>
      <c r="R110" s="149"/>
      <c r="S110" s="149" t="s">
        <v>96</v>
      </c>
      <c r="T110" s="149" t="s">
        <v>96</v>
      </c>
      <c r="U110" s="149">
        <v>0.10191</v>
      </c>
      <c r="V110" s="149">
        <f>ROUND(E110*U110,2)</f>
        <v>2.99</v>
      </c>
      <c r="W110" s="149"/>
      <c r="X110" s="149" t="s">
        <v>97</v>
      </c>
      <c r="Y110" s="183" t="s">
        <v>237</v>
      </c>
      <c r="Z110" s="183" t="s">
        <v>237</v>
      </c>
      <c r="AA110" s="144"/>
      <c r="AB110" s="144"/>
      <c r="AC110" s="144"/>
      <c r="AD110" s="144"/>
      <c r="AE110" s="144"/>
      <c r="AF110" s="144"/>
      <c r="AG110" s="144" t="s">
        <v>98</v>
      </c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44"/>
      <c r="BG110" s="144"/>
      <c r="BH110" s="144"/>
    </row>
    <row r="111" spans="1:60" outlineLevel="1" x14ac:dyDescent="0.2">
      <c r="A111" s="147"/>
      <c r="B111" s="148"/>
      <c r="C111" s="175" t="s">
        <v>271</v>
      </c>
      <c r="D111" s="150"/>
      <c r="E111" s="151">
        <f>1.6*5.4</f>
        <v>8.64</v>
      </c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4"/>
      <c r="Z111" s="144"/>
      <c r="AA111" s="144"/>
      <c r="AB111" s="144"/>
      <c r="AC111" s="144"/>
      <c r="AD111" s="144"/>
      <c r="AE111" s="144"/>
      <c r="AF111" s="144"/>
      <c r="AG111" s="144" t="s">
        <v>99</v>
      </c>
      <c r="AH111" s="144">
        <v>0</v>
      </c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4"/>
      <c r="BE111" s="144"/>
      <c r="BF111" s="144"/>
      <c r="BG111" s="144"/>
      <c r="BH111" s="144"/>
    </row>
    <row r="112" spans="1:60" outlineLevel="1" x14ac:dyDescent="0.2">
      <c r="A112" s="147"/>
      <c r="B112" s="148"/>
      <c r="C112" s="175" t="s">
        <v>270</v>
      </c>
      <c r="D112" s="150"/>
      <c r="E112" s="151">
        <f>1.6*4 *2 + 1.8*2.2*2</f>
        <v>20.720000000000002</v>
      </c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4"/>
      <c r="Z112" s="144"/>
      <c r="AA112" s="144"/>
      <c r="AB112" s="144"/>
      <c r="AC112" s="144"/>
      <c r="AD112" s="144"/>
      <c r="AE112" s="144"/>
      <c r="AF112" s="144"/>
      <c r="AG112" s="144" t="s">
        <v>99</v>
      </c>
      <c r="AH112" s="144">
        <v>0</v>
      </c>
      <c r="AI112" s="144"/>
      <c r="AJ112" s="144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  <c r="AX112" s="144"/>
      <c r="AY112" s="144"/>
      <c r="AZ112" s="144"/>
      <c r="BA112" s="144"/>
      <c r="BB112" s="144"/>
      <c r="BC112" s="144"/>
      <c r="BD112" s="144"/>
      <c r="BE112" s="144"/>
      <c r="BF112" s="144"/>
      <c r="BG112" s="144"/>
      <c r="BH112" s="144"/>
    </row>
    <row r="113" spans="1:60" ht="13.5" customHeight="1" outlineLevel="1" x14ac:dyDescent="0.2">
      <c r="A113" s="158">
        <v>39</v>
      </c>
      <c r="B113" s="159" t="s">
        <v>150</v>
      </c>
      <c r="C113" s="171" t="s">
        <v>135</v>
      </c>
      <c r="D113" s="160" t="s">
        <v>101</v>
      </c>
      <c r="E113" s="161">
        <f>SUM(E114:E115)</f>
        <v>29.360000000000003</v>
      </c>
      <c r="F113" s="176">
        <v>0</v>
      </c>
      <c r="G113" s="162">
        <f>ROUND(E113*F113,2)</f>
        <v>0</v>
      </c>
      <c r="H113" s="162">
        <v>4.16</v>
      </c>
      <c r="I113" s="162">
        <f>ROUND(E113*H113,2)</f>
        <v>122.14</v>
      </c>
      <c r="J113" s="162">
        <v>15.94</v>
      </c>
      <c r="K113" s="162">
        <f>ROUND(E113*J113,2)</f>
        <v>468</v>
      </c>
      <c r="L113" s="162">
        <v>21</v>
      </c>
      <c r="M113" s="162">
        <f>G113*(1+L113/100)</f>
        <v>0</v>
      </c>
      <c r="N113" s="162">
        <v>6.9999999999999994E-5</v>
      </c>
      <c r="O113" s="162">
        <f>ROUND(E113*N113,2)</f>
        <v>0</v>
      </c>
      <c r="P113" s="162">
        <v>0</v>
      </c>
      <c r="Q113" s="163">
        <f>ROUND(E113*P113,2)</f>
        <v>0</v>
      </c>
      <c r="R113" s="149"/>
      <c r="S113" s="149" t="s">
        <v>96</v>
      </c>
      <c r="T113" s="149" t="s">
        <v>96</v>
      </c>
      <c r="U113" s="149">
        <v>3.2480000000000002E-2</v>
      </c>
      <c r="V113" s="149">
        <f>ROUND(E113*U113,2)</f>
        <v>0.95</v>
      </c>
      <c r="W113" s="149"/>
      <c r="X113" s="149" t="s">
        <v>97</v>
      </c>
      <c r="Y113" s="183" t="s">
        <v>237</v>
      </c>
      <c r="Z113" s="183" t="s">
        <v>237</v>
      </c>
      <c r="AA113" s="144"/>
      <c r="AB113" s="144"/>
      <c r="AC113" s="144"/>
      <c r="AD113" s="144"/>
      <c r="AE113" s="144"/>
      <c r="AF113" s="144"/>
      <c r="AG113" s="144" t="s">
        <v>98</v>
      </c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4"/>
      <c r="AY113" s="144"/>
      <c r="AZ113" s="144"/>
      <c r="BA113" s="144"/>
      <c r="BB113" s="144"/>
      <c r="BC113" s="144"/>
      <c r="BD113" s="144"/>
      <c r="BE113" s="144"/>
      <c r="BF113" s="144"/>
      <c r="BG113" s="144"/>
      <c r="BH113" s="144"/>
    </row>
    <row r="114" spans="1:60" outlineLevel="1" x14ac:dyDescent="0.2">
      <c r="A114" s="147"/>
      <c r="B114" s="148"/>
      <c r="C114" s="175" t="s">
        <v>271</v>
      </c>
      <c r="D114" s="150"/>
      <c r="E114" s="151">
        <f>1.6*5.4</f>
        <v>8.64</v>
      </c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4"/>
      <c r="Z114" s="144"/>
      <c r="AA114" s="144"/>
      <c r="AB114" s="144"/>
      <c r="AC114" s="144"/>
      <c r="AD114" s="144"/>
      <c r="AE114" s="144"/>
      <c r="AF114" s="144"/>
      <c r="AG114" s="144" t="s">
        <v>99</v>
      </c>
      <c r="AH114" s="144">
        <v>0</v>
      </c>
      <c r="AI114" s="144"/>
      <c r="AJ114" s="144"/>
      <c r="AK114" s="144"/>
      <c r="AL114" s="144"/>
      <c r="AM114" s="144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4"/>
      <c r="AY114" s="144"/>
      <c r="AZ114" s="144"/>
      <c r="BA114" s="144"/>
      <c r="BB114" s="144"/>
      <c r="BC114" s="144"/>
      <c r="BD114" s="144"/>
      <c r="BE114" s="144"/>
      <c r="BF114" s="144"/>
      <c r="BG114" s="144"/>
      <c r="BH114" s="144"/>
    </row>
    <row r="115" spans="1:60" outlineLevel="1" x14ac:dyDescent="0.2">
      <c r="A115" s="147"/>
      <c r="B115" s="148"/>
      <c r="C115" s="175" t="s">
        <v>270</v>
      </c>
      <c r="D115" s="150"/>
      <c r="E115" s="151">
        <f>1.6*4 *2 + 1.8*2.2*2</f>
        <v>20.720000000000002</v>
      </c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4"/>
      <c r="Z115" s="144"/>
      <c r="AA115" s="144"/>
      <c r="AB115" s="144"/>
      <c r="AC115" s="144"/>
      <c r="AD115" s="144"/>
      <c r="AE115" s="144"/>
      <c r="AF115" s="144"/>
      <c r="AG115" s="144" t="s">
        <v>99</v>
      </c>
      <c r="AH115" s="144">
        <v>0</v>
      </c>
      <c r="AI115" s="144"/>
      <c r="AJ115" s="144"/>
      <c r="AK115" s="144"/>
      <c r="AL115" s="144"/>
      <c r="AM115" s="144"/>
      <c r="AN115" s="144"/>
      <c r="AO115" s="144"/>
      <c r="AP115" s="144"/>
      <c r="AQ115" s="144"/>
      <c r="AR115" s="144"/>
      <c r="AS115" s="144"/>
      <c r="AT115" s="144"/>
      <c r="AU115" s="144"/>
      <c r="AV115" s="144"/>
      <c r="AW115" s="144"/>
      <c r="AX115" s="144"/>
      <c r="AY115" s="144"/>
      <c r="AZ115" s="144"/>
      <c r="BA115" s="144"/>
      <c r="BB115" s="144"/>
      <c r="BC115" s="144"/>
      <c r="BD115" s="144"/>
      <c r="BE115" s="144"/>
      <c r="BF115" s="144"/>
      <c r="BG115" s="144"/>
      <c r="BH115" s="144"/>
    </row>
    <row r="116" spans="1:60" ht="23.25" customHeight="1" outlineLevel="1" x14ac:dyDescent="0.2">
      <c r="A116" s="158">
        <v>40</v>
      </c>
      <c r="B116" s="159" t="s">
        <v>149</v>
      </c>
      <c r="C116" s="171" t="s">
        <v>166</v>
      </c>
      <c r="D116" s="160" t="s">
        <v>101</v>
      </c>
      <c r="E116" s="161">
        <f>SUM(E117:E118)</f>
        <v>29.360000000000003</v>
      </c>
      <c r="F116" s="176">
        <v>0</v>
      </c>
      <c r="G116" s="162">
        <f>ROUND(E116*F116,2)</f>
        <v>0</v>
      </c>
      <c r="H116" s="162">
        <v>5.04</v>
      </c>
      <c r="I116" s="162">
        <f>ROUND(E116*H116,2)</f>
        <v>147.97</v>
      </c>
      <c r="J116" s="162">
        <v>50.06</v>
      </c>
      <c r="K116" s="162">
        <f>ROUND(E116*J116,2)</f>
        <v>1469.76</v>
      </c>
      <c r="L116" s="162">
        <v>21</v>
      </c>
      <c r="M116" s="162">
        <f>G116*(1+L116/100)</f>
        <v>0</v>
      </c>
      <c r="N116" s="162">
        <v>1.4999999999999999E-4</v>
      </c>
      <c r="O116" s="162">
        <f>ROUND(E116*N116,2)</f>
        <v>0</v>
      </c>
      <c r="P116" s="162">
        <v>0</v>
      </c>
      <c r="Q116" s="163">
        <f>ROUND(E116*P116,2)</f>
        <v>0</v>
      </c>
      <c r="R116" s="149"/>
      <c r="S116" s="149" t="s">
        <v>96</v>
      </c>
      <c r="T116" s="149" t="s">
        <v>96</v>
      </c>
      <c r="U116" s="149">
        <v>0.10191</v>
      </c>
      <c r="V116" s="149">
        <f>ROUND(E116*U116,2)</f>
        <v>2.99</v>
      </c>
      <c r="W116" s="149"/>
      <c r="X116" s="149" t="s">
        <v>97</v>
      </c>
      <c r="Y116" s="183" t="s">
        <v>237</v>
      </c>
      <c r="Z116" s="183" t="s">
        <v>237</v>
      </c>
      <c r="AA116" s="144"/>
      <c r="AB116" s="144"/>
      <c r="AC116" s="144"/>
      <c r="AD116" s="144"/>
      <c r="AE116" s="144"/>
      <c r="AF116" s="144"/>
      <c r="AG116" s="144" t="s">
        <v>98</v>
      </c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  <c r="AX116" s="144"/>
      <c r="AY116" s="144"/>
      <c r="AZ116" s="144"/>
      <c r="BA116" s="144"/>
      <c r="BB116" s="144"/>
      <c r="BC116" s="144"/>
      <c r="BD116" s="144"/>
      <c r="BE116" s="144"/>
      <c r="BF116" s="144"/>
      <c r="BG116" s="144"/>
      <c r="BH116" s="144"/>
    </row>
    <row r="117" spans="1:60" outlineLevel="1" x14ac:dyDescent="0.2">
      <c r="A117" s="147"/>
      <c r="B117" s="148"/>
      <c r="C117" s="175" t="s">
        <v>271</v>
      </c>
      <c r="D117" s="150"/>
      <c r="E117" s="151">
        <f>1.6*5.4</f>
        <v>8.64</v>
      </c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4"/>
      <c r="Z117" s="144"/>
      <c r="AA117" s="144"/>
      <c r="AB117" s="144"/>
      <c r="AC117" s="144"/>
      <c r="AD117" s="144"/>
      <c r="AE117" s="144"/>
      <c r="AF117" s="144"/>
      <c r="AG117" s="144" t="s">
        <v>99</v>
      </c>
      <c r="AH117" s="144">
        <v>0</v>
      </c>
      <c r="AI117" s="144"/>
      <c r="AJ117" s="144"/>
      <c r="AK117" s="144"/>
      <c r="AL117" s="144"/>
      <c r="AM117" s="144"/>
      <c r="AN117" s="144"/>
      <c r="AO117" s="144"/>
      <c r="AP117" s="144"/>
      <c r="AQ117" s="144"/>
      <c r="AR117" s="144"/>
      <c r="AS117" s="144"/>
      <c r="AT117" s="144"/>
      <c r="AU117" s="144"/>
      <c r="AV117" s="144"/>
      <c r="AW117" s="144"/>
      <c r="AX117" s="144"/>
      <c r="AY117" s="144"/>
      <c r="AZ117" s="144"/>
      <c r="BA117" s="144"/>
      <c r="BB117" s="144"/>
      <c r="BC117" s="144"/>
      <c r="BD117" s="144"/>
      <c r="BE117" s="144"/>
      <c r="BF117" s="144"/>
      <c r="BG117" s="144"/>
      <c r="BH117" s="144"/>
    </row>
    <row r="118" spans="1:60" outlineLevel="1" x14ac:dyDescent="0.2">
      <c r="A118" s="147"/>
      <c r="B118" s="148"/>
      <c r="C118" s="175" t="s">
        <v>270</v>
      </c>
      <c r="D118" s="150"/>
      <c r="E118" s="151">
        <f>1.6*4 *2 + 1.8*2.2*2</f>
        <v>20.720000000000002</v>
      </c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4"/>
      <c r="Z118" s="144"/>
      <c r="AA118" s="144"/>
      <c r="AB118" s="144"/>
      <c r="AC118" s="144"/>
      <c r="AD118" s="144"/>
      <c r="AE118" s="144"/>
      <c r="AF118" s="144"/>
      <c r="AG118" s="144" t="s">
        <v>99</v>
      </c>
      <c r="AH118" s="144">
        <v>0</v>
      </c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4"/>
      <c r="AX118" s="144"/>
      <c r="AY118" s="144"/>
      <c r="AZ118" s="144"/>
      <c r="BA118" s="144"/>
      <c r="BB118" s="144"/>
      <c r="BC118" s="144"/>
      <c r="BD118" s="144"/>
      <c r="BE118" s="144"/>
      <c r="BF118" s="144"/>
      <c r="BG118" s="144"/>
      <c r="BH118" s="144"/>
    </row>
    <row r="119" spans="1:60" outlineLevel="1" x14ac:dyDescent="0.2">
      <c r="A119" s="158">
        <v>41</v>
      </c>
      <c r="B119" s="159" t="s">
        <v>147</v>
      </c>
      <c r="C119" s="171" t="s">
        <v>131</v>
      </c>
      <c r="D119" s="160" t="s">
        <v>101</v>
      </c>
      <c r="E119" s="161">
        <f>SUM(E120:E120)</f>
        <v>5</v>
      </c>
      <c r="F119" s="176">
        <v>0</v>
      </c>
      <c r="G119" s="162">
        <f>ROUND(E119*F119,2)</f>
        <v>0</v>
      </c>
      <c r="H119" s="162">
        <v>13.52</v>
      </c>
      <c r="I119" s="162">
        <f>ROUND(E119*H119,2)</f>
        <v>67.599999999999994</v>
      </c>
      <c r="J119" s="162">
        <v>66.08</v>
      </c>
      <c r="K119" s="162">
        <f>ROUND(E119*J119,2)</f>
        <v>330.4</v>
      </c>
      <c r="L119" s="162">
        <v>21</v>
      </c>
      <c r="M119" s="162">
        <f>G119*(1+L119/100)</f>
        <v>0</v>
      </c>
      <c r="N119" s="162">
        <v>5.0000000000000001E-4</v>
      </c>
      <c r="O119" s="162">
        <f>ROUND(E119*N119,2)</f>
        <v>0</v>
      </c>
      <c r="P119" s="162">
        <v>0</v>
      </c>
      <c r="Q119" s="163">
        <f>ROUND(E119*P119,2)</f>
        <v>0</v>
      </c>
      <c r="R119" s="149"/>
      <c r="S119" s="149" t="s">
        <v>96</v>
      </c>
      <c r="T119" s="149" t="s">
        <v>96</v>
      </c>
      <c r="U119" s="149">
        <v>0.13439999999999999</v>
      </c>
      <c r="V119" s="149">
        <f>ROUND(E119*U119,2)</f>
        <v>0.67</v>
      </c>
      <c r="W119" s="149"/>
      <c r="X119" s="149" t="s">
        <v>97</v>
      </c>
      <c r="Y119" s="183" t="s">
        <v>237</v>
      </c>
      <c r="Z119" s="183" t="s">
        <v>237</v>
      </c>
      <c r="AA119" s="144"/>
      <c r="AB119" s="144"/>
      <c r="AC119" s="144"/>
      <c r="AD119" s="144"/>
      <c r="AE119" s="144"/>
      <c r="AF119" s="144"/>
      <c r="AG119" s="144" t="s">
        <v>98</v>
      </c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144"/>
      <c r="AX119" s="144"/>
      <c r="AY119" s="144"/>
      <c r="AZ119" s="144"/>
      <c r="BA119" s="144"/>
      <c r="BB119" s="144"/>
      <c r="BC119" s="144"/>
      <c r="BD119" s="144"/>
      <c r="BE119" s="144"/>
      <c r="BF119" s="144"/>
      <c r="BG119" s="144"/>
      <c r="BH119" s="144"/>
    </row>
    <row r="120" spans="1:60" outlineLevel="1" x14ac:dyDescent="0.2">
      <c r="A120" s="147"/>
      <c r="B120" s="148"/>
      <c r="C120" s="175" t="s">
        <v>272</v>
      </c>
      <c r="D120" s="150"/>
      <c r="E120" s="151">
        <v>5</v>
      </c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4"/>
      <c r="Z120" s="144"/>
      <c r="AA120" s="144"/>
      <c r="AB120" s="144"/>
      <c r="AC120" s="144"/>
      <c r="AD120" s="144"/>
      <c r="AE120" s="144"/>
      <c r="AF120" s="144"/>
      <c r="AG120" s="144" t="s">
        <v>99</v>
      </c>
      <c r="AH120" s="144">
        <v>0</v>
      </c>
      <c r="AI120" s="144"/>
      <c r="AJ120" s="144"/>
      <c r="AK120" s="144"/>
      <c r="AL120" s="144"/>
      <c r="AM120" s="144"/>
      <c r="AN120" s="144"/>
      <c r="AO120" s="144"/>
      <c r="AP120" s="144"/>
      <c r="AQ120" s="144"/>
      <c r="AR120" s="144"/>
      <c r="AS120" s="144"/>
      <c r="AT120" s="144"/>
      <c r="AU120" s="144"/>
      <c r="AV120" s="144"/>
      <c r="AW120" s="144"/>
      <c r="AX120" s="144"/>
      <c r="AY120" s="144"/>
      <c r="AZ120" s="144"/>
      <c r="BA120" s="144"/>
      <c r="BB120" s="144"/>
      <c r="BC120" s="144"/>
      <c r="BD120" s="144"/>
      <c r="BE120" s="144"/>
      <c r="BF120" s="144"/>
      <c r="BG120" s="144"/>
      <c r="BH120" s="144"/>
    </row>
    <row r="121" spans="1:60" x14ac:dyDescent="0.2">
      <c r="A121" s="153" t="s">
        <v>93</v>
      </c>
      <c r="B121" s="154" t="s">
        <v>64</v>
      </c>
      <c r="C121" s="170" t="s">
        <v>65</v>
      </c>
      <c r="D121" s="155"/>
      <c r="E121" s="156"/>
      <c r="F121" s="157"/>
      <c r="G121" s="157">
        <f>SUMIF(AG122:AG128,"&lt;&gt;NOR",G122:G128)</f>
        <v>0</v>
      </c>
      <c r="H121" s="157"/>
      <c r="I121" s="157">
        <f>SUM(I122:I128)</f>
        <v>0</v>
      </c>
      <c r="J121" s="157"/>
      <c r="K121" s="157">
        <f>SUM(K122:K128)</f>
        <v>3708.7200000000003</v>
      </c>
      <c r="L121" s="157"/>
      <c r="M121" s="157">
        <f>SUM(M122:M128)</f>
        <v>0</v>
      </c>
      <c r="N121" s="157"/>
      <c r="O121" s="157">
        <f>SUM(O122:O128)</f>
        <v>0</v>
      </c>
      <c r="P121" s="157"/>
      <c r="Q121" s="178">
        <f>SUM(Q122:Q128)</f>
        <v>0</v>
      </c>
      <c r="R121" s="152"/>
      <c r="S121" s="152"/>
      <c r="T121" s="152"/>
      <c r="U121" s="152"/>
      <c r="V121" s="152">
        <f>SUM(V122:V128)</f>
        <v>6.6899999999999995</v>
      </c>
      <c r="W121" s="152"/>
      <c r="X121" s="152"/>
      <c r="Y121" s="178"/>
      <c r="Z121" s="184"/>
      <c r="AG121" t="s">
        <v>94</v>
      </c>
    </row>
    <row r="122" spans="1:60" outlineLevel="1" x14ac:dyDescent="0.2">
      <c r="A122" s="158">
        <v>42</v>
      </c>
      <c r="B122" s="159" t="s">
        <v>112</v>
      </c>
      <c r="C122" s="171" t="s">
        <v>113</v>
      </c>
      <c r="D122" s="160" t="s">
        <v>102</v>
      </c>
      <c r="E122" s="161">
        <f>Q65+Q78+Q105</f>
        <v>2.0199999999999996</v>
      </c>
      <c r="F122" s="176">
        <v>0</v>
      </c>
      <c r="G122" s="162">
        <f>ROUND(E122*F122,2)</f>
        <v>0</v>
      </c>
      <c r="H122" s="162">
        <v>0</v>
      </c>
      <c r="I122" s="162">
        <f>ROUND(E122*H122,2)</f>
        <v>0</v>
      </c>
      <c r="J122" s="162">
        <v>226</v>
      </c>
      <c r="K122" s="162">
        <f>ROUND(E122*J122,2)</f>
        <v>456.52</v>
      </c>
      <c r="L122" s="162">
        <v>21</v>
      </c>
      <c r="M122" s="162">
        <f>G122*(1+L122/100)</f>
        <v>0</v>
      </c>
      <c r="N122" s="162">
        <v>0</v>
      </c>
      <c r="O122" s="162">
        <f>ROUND(E122*N122,2)</f>
        <v>0</v>
      </c>
      <c r="P122" s="162">
        <v>0</v>
      </c>
      <c r="Q122" s="163">
        <f>ROUND(E122*P122,2)</f>
        <v>0</v>
      </c>
      <c r="R122" s="149"/>
      <c r="S122" s="149" t="s">
        <v>96</v>
      </c>
      <c r="T122" s="149" t="s">
        <v>96</v>
      </c>
      <c r="U122" s="149">
        <v>0.49</v>
      </c>
      <c r="V122" s="149">
        <f>ROUND(E122*U122,2)</f>
        <v>0.99</v>
      </c>
      <c r="W122" s="149"/>
      <c r="X122" s="149" t="s">
        <v>114</v>
      </c>
      <c r="Y122" s="183" t="s">
        <v>237</v>
      </c>
      <c r="Z122" s="183" t="s">
        <v>237</v>
      </c>
      <c r="AA122" s="144"/>
      <c r="AB122" s="144"/>
      <c r="AC122" s="144"/>
      <c r="AD122" s="144"/>
      <c r="AE122" s="144"/>
      <c r="AF122" s="144"/>
      <c r="AG122" s="144" t="s">
        <v>115</v>
      </c>
      <c r="AH122" s="144"/>
      <c r="AI122" s="144"/>
      <c r="AJ122" s="144"/>
      <c r="AK122" s="144"/>
      <c r="AL122" s="144"/>
      <c r="AM122" s="144"/>
      <c r="AN122" s="144"/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/>
      <c r="AY122" s="144"/>
      <c r="AZ122" s="144"/>
      <c r="BA122" s="144"/>
      <c r="BB122" s="144"/>
      <c r="BC122" s="144"/>
      <c r="BD122" s="144"/>
      <c r="BE122" s="144"/>
      <c r="BF122" s="144"/>
      <c r="BG122" s="144"/>
      <c r="BH122" s="144"/>
    </row>
    <row r="123" spans="1:60" outlineLevel="1" x14ac:dyDescent="0.2">
      <c r="A123" s="147"/>
      <c r="B123" s="148"/>
      <c r="C123" s="266" t="s">
        <v>307</v>
      </c>
      <c r="D123" s="267"/>
      <c r="E123" s="267"/>
      <c r="F123" s="267"/>
      <c r="G123" s="267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4"/>
      <c r="Z123" s="144"/>
      <c r="AA123" s="144"/>
      <c r="AB123" s="144"/>
      <c r="AC123" s="144"/>
      <c r="AD123" s="144"/>
      <c r="AE123" s="144"/>
      <c r="AF123" s="144"/>
      <c r="AG123" s="144" t="s">
        <v>100</v>
      </c>
      <c r="AH123" s="144"/>
      <c r="AI123" s="144"/>
      <c r="AJ123" s="144"/>
      <c r="AK123" s="144"/>
      <c r="AL123" s="144"/>
      <c r="AM123" s="144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/>
      <c r="AY123" s="144"/>
      <c r="AZ123" s="144"/>
      <c r="BA123" s="144"/>
      <c r="BB123" s="144"/>
      <c r="BC123" s="144"/>
      <c r="BD123" s="144"/>
      <c r="BE123" s="144"/>
      <c r="BF123" s="144"/>
      <c r="BG123" s="144"/>
      <c r="BH123" s="144"/>
    </row>
    <row r="124" spans="1:60" outlineLevel="1" x14ac:dyDescent="0.2">
      <c r="A124" s="164">
        <v>43</v>
      </c>
      <c r="B124" s="165" t="s">
        <v>116</v>
      </c>
      <c r="C124" s="173" t="s">
        <v>117</v>
      </c>
      <c r="D124" s="166" t="s">
        <v>102</v>
      </c>
      <c r="E124" s="167">
        <f>E122*10</f>
        <v>20.199999999999996</v>
      </c>
      <c r="F124" s="177">
        <v>0</v>
      </c>
      <c r="G124" s="168">
        <f>ROUND(E124*F124,2)</f>
        <v>0</v>
      </c>
      <c r="H124" s="168">
        <v>0</v>
      </c>
      <c r="I124" s="168">
        <f>ROUND(E124*H124,2)</f>
        <v>0</v>
      </c>
      <c r="J124" s="168">
        <v>15.6</v>
      </c>
      <c r="K124" s="168">
        <f>ROUND(E124*J124,2)</f>
        <v>315.12</v>
      </c>
      <c r="L124" s="168">
        <v>21</v>
      </c>
      <c r="M124" s="168">
        <f>G124*(1+L124/100)</f>
        <v>0</v>
      </c>
      <c r="N124" s="168">
        <v>0</v>
      </c>
      <c r="O124" s="168">
        <f>ROUND(E124*N124,2)</f>
        <v>0</v>
      </c>
      <c r="P124" s="168">
        <v>0</v>
      </c>
      <c r="Q124" s="169">
        <f>ROUND(E124*P124,2)</f>
        <v>0</v>
      </c>
      <c r="R124" s="149"/>
      <c r="S124" s="149" t="s">
        <v>96</v>
      </c>
      <c r="T124" s="149" t="s">
        <v>96</v>
      </c>
      <c r="U124" s="149">
        <v>0</v>
      </c>
      <c r="V124" s="149">
        <f>ROUND(E124*U124,2)</f>
        <v>0</v>
      </c>
      <c r="W124" s="149"/>
      <c r="X124" s="149" t="s">
        <v>114</v>
      </c>
      <c r="Y124" s="183" t="s">
        <v>237</v>
      </c>
      <c r="Z124" s="183" t="s">
        <v>237</v>
      </c>
      <c r="AA124" s="144"/>
      <c r="AB124" s="144"/>
      <c r="AC124" s="144"/>
      <c r="AD124" s="144"/>
      <c r="AE124" s="144"/>
      <c r="AF124" s="144"/>
      <c r="AG124" s="144" t="s">
        <v>115</v>
      </c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</row>
    <row r="125" spans="1:60" outlineLevel="1" x14ac:dyDescent="0.2">
      <c r="A125" s="164">
        <v>44</v>
      </c>
      <c r="B125" s="165" t="s">
        <v>118</v>
      </c>
      <c r="C125" s="173" t="s">
        <v>119</v>
      </c>
      <c r="D125" s="166" t="s">
        <v>102</v>
      </c>
      <c r="E125" s="167">
        <f>E122</f>
        <v>2.0199999999999996</v>
      </c>
      <c r="F125" s="177">
        <v>0</v>
      </c>
      <c r="G125" s="168">
        <f>ROUND(E125*F125,2)</f>
        <v>0</v>
      </c>
      <c r="H125" s="168">
        <v>0</v>
      </c>
      <c r="I125" s="168">
        <f>ROUND(E125*H125,2)</f>
        <v>0</v>
      </c>
      <c r="J125" s="168">
        <v>318</v>
      </c>
      <c r="K125" s="168">
        <f>ROUND(E125*J125,2)</f>
        <v>642.36</v>
      </c>
      <c r="L125" s="168">
        <v>21</v>
      </c>
      <c r="M125" s="168">
        <f>G125*(1+L125/100)</f>
        <v>0</v>
      </c>
      <c r="N125" s="168">
        <v>0</v>
      </c>
      <c r="O125" s="168">
        <f>ROUND(E125*N125,2)</f>
        <v>0</v>
      </c>
      <c r="P125" s="168">
        <v>0</v>
      </c>
      <c r="Q125" s="169">
        <f>ROUND(E125*P125,2)</f>
        <v>0</v>
      </c>
      <c r="R125" s="149"/>
      <c r="S125" s="149" t="s">
        <v>96</v>
      </c>
      <c r="T125" s="149" t="s">
        <v>96</v>
      </c>
      <c r="U125" s="149">
        <v>0.94199999999999995</v>
      </c>
      <c r="V125" s="149">
        <f>ROUND(E125*U125,2)</f>
        <v>1.9</v>
      </c>
      <c r="W125" s="149"/>
      <c r="X125" s="149" t="s">
        <v>114</v>
      </c>
      <c r="Y125" s="183" t="s">
        <v>237</v>
      </c>
      <c r="Z125" s="183" t="s">
        <v>237</v>
      </c>
      <c r="AA125" s="144"/>
      <c r="AB125" s="144"/>
      <c r="AC125" s="144"/>
      <c r="AD125" s="144"/>
      <c r="AE125" s="144"/>
      <c r="AF125" s="144"/>
      <c r="AG125" s="144" t="s">
        <v>115</v>
      </c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</row>
    <row r="126" spans="1:60" outlineLevel="1" x14ac:dyDescent="0.2">
      <c r="A126" s="164">
        <v>45</v>
      </c>
      <c r="B126" s="165" t="s">
        <v>164</v>
      </c>
      <c r="C126" s="173" t="s">
        <v>165</v>
      </c>
      <c r="D126" s="166" t="s">
        <v>102</v>
      </c>
      <c r="E126" s="167">
        <f>E125</f>
        <v>2.0199999999999996</v>
      </c>
      <c r="F126" s="177">
        <v>0</v>
      </c>
      <c r="G126" s="168">
        <f>ROUND(E126*F126,2)</f>
        <v>0</v>
      </c>
      <c r="H126" s="168">
        <v>0</v>
      </c>
      <c r="I126" s="168">
        <f>ROUND(E126*H126,2)</f>
        <v>0</v>
      </c>
      <c r="J126" s="168">
        <v>318</v>
      </c>
      <c r="K126" s="168">
        <f>ROUND(E126*J126,2)</f>
        <v>642.36</v>
      </c>
      <c r="L126" s="168">
        <v>21</v>
      </c>
      <c r="M126" s="168">
        <f>G126*(1+L126/100)</f>
        <v>0</v>
      </c>
      <c r="N126" s="168">
        <v>0</v>
      </c>
      <c r="O126" s="168">
        <f>ROUND(E126*N126,2)</f>
        <v>0</v>
      </c>
      <c r="P126" s="168">
        <v>0</v>
      </c>
      <c r="Q126" s="169">
        <f>ROUND(E126*P126,2)</f>
        <v>0</v>
      </c>
      <c r="R126" s="149"/>
      <c r="S126" s="149" t="s">
        <v>96</v>
      </c>
      <c r="T126" s="149" t="s">
        <v>96</v>
      </c>
      <c r="U126" s="149">
        <v>0.94199999999999995</v>
      </c>
      <c r="V126" s="149">
        <f>ROUND(E126*U126,2)</f>
        <v>1.9</v>
      </c>
      <c r="W126" s="149"/>
      <c r="X126" s="149" t="s">
        <v>114</v>
      </c>
      <c r="Y126" s="183" t="s">
        <v>237</v>
      </c>
      <c r="Z126" s="183" t="s">
        <v>237</v>
      </c>
      <c r="AA126" s="144"/>
      <c r="AB126" s="144"/>
      <c r="AC126" s="144"/>
      <c r="AD126" s="144"/>
      <c r="AE126" s="144"/>
      <c r="AF126" s="144"/>
      <c r="AG126" s="144" t="s">
        <v>115</v>
      </c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</row>
    <row r="127" spans="1:60" outlineLevel="1" x14ac:dyDescent="0.2">
      <c r="A127" s="164">
        <v>46</v>
      </c>
      <c r="B127" s="165" t="s">
        <v>132</v>
      </c>
      <c r="C127" s="173" t="s">
        <v>133</v>
      </c>
      <c r="D127" s="166" t="s">
        <v>102</v>
      </c>
      <c r="E127" s="167">
        <f>E122</f>
        <v>2.0199999999999996</v>
      </c>
      <c r="F127" s="177">
        <v>0</v>
      </c>
      <c r="G127" s="168">
        <f>ROUND(E127*F127,2)</f>
        <v>0</v>
      </c>
      <c r="H127" s="168">
        <v>0</v>
      </c>
      <c r="I127" s="168">
        <f>ROUND(E127*H127,2)</f>
        <v>0</v>
      </c>
      <c r="J127" s="168">
        <v>318</v>
      </c>
      <c r="K127" s="168">
        <f>ROUND(E127*J127,2)</f>
        <v>642.36</v>
      </c>
      <c r="L127" s="168">
        <v>21</v>
      </c>
      <c r="M127" s="168">
        <f>G127*(1+L127/100)</f>
        <v>0</v>
      </c>
      <c r="N127" s="168">
        <v>0</v>
      </c>
      <c r="O127" s="168">
        <f>ROUND(E127*N127,2)</f>
        <v>0</v>
      </c>
      <c r="P127" s="168">
        <v>0</v>
      </c>
      <c r="Q127" s="169">
        <f>ROUND(E127*P127,2)</f>
        <v>0</v>
      </c>
      <c r="R127" s="149"/>
      <c r="S127" s="149" t="s">
        <v>96</v>
      </c>
      <c r="T127" s="149" t="s">
        <v>96</v>
      </c>
      <c r="U127" s="149">
        <v>0.94199999999999995</v>
      </c>
      <c r="V127" s="149">
        <f>ROUND(E127*U127,2)</f>
        <v>1.9</v>
      </c>
      <c r="W127" s="149"/>
      <c r="X127" s="149" t="s">
        <v>114</v>
      </c>
      <c r="Y127" s="183" t="s">
        <v>237</v>
      </c>
      <c r="Z127" s="183" t="s">
        <v>237</v>
      </c>
      <c r="AA127" s="144"/>
      <c r="AB127" s="144"/>
      <c r="AC127" s="144"/>
      <c r="AD127" s="144"/>
      <c r="AE127" s="144"/>
      <c r="AF127" s="144"/>
      <c r="AG127" s="144" t="s">
        <v>115</v>
      </c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  <c r="BA127" s="144"/>
      <c r="BB127" s="144"/>
      <c r="BC127" s="144"/>
      <c r="BD127" s="144"/>
      <c r="BE127" s="144"/>
      <c r="BF127" s="144"/>
      <c r="BG127" s="144"/>
      <c r="BH127" s="144"/>
    </row>
    <row r="128" spans="1:60" ht="22.5" outlineLevel="1" x14ac:dyDescent="0.2">
      <c r="A128" s="158">
        <v>47</v>
      </c>
      <c r="B128" s="159" t="s">
        <v>273</v>
      </c>
      <c r="C128" s="171" t="s">
        <v>274</v>
      </c>
      <c r="D128" s="160" t="s">
        <v>102</v>
      </c>
      <c r="E128" s="161">
        <f>E122</f>
        <v>2.0199999999999996</v>
      </c>
      <c r="F128" s="185">
        <v>0</v>
      </c>
      <c r="G128" s="162">
        <f>ROUND(E128*F128,2)</f>
        <v>0</v>
      </c>
      <c r="H128" s="162">
        <v>0</v>
      </c>
      <c r="I128" s="162">
        <f>ROUND(E128*H128,2)</f>
        <v>0</v>
      </c>
      <c r="J128" s="162">
        <v>500</v>
      </c>
      <c r="K128" s="162">
        <f>ROUND(E128*J128,2)</f>
        <v>1010</v>
      </c>
      <c r="L128" s="162">
        <v>21</v>
      </c>
      <c r="M128" s="162">
        <f>G128*(1+L128/100)</f>
        <v>0</v>
      </c>
      <c r="N128" s="162">
        <v>0</v>
      </c>
      <c r="O128" s="162">
        <f>ROUND(E128*N128,2)</f>
        <v>0</v>
      </c>
      <c r="P128" s="162">
        <v>0</v>
      </c>
      <c r="Q128" s="163">
        <f>ROUND(E128*P128,2)</f>
        <v>0</v>
      </c>
      <c r="R128" s="186"/>
      <c r="S128" s="186" t="s">
        <v>96</v>
      </c>
      <c r="T128" s="186" t="s">
        <v>103</v>
      </c>
      <c r="U128" s="186">
        <v>0</v>
      </c>
      <c r="V128" s="186">
        <f>ROUND(E128*U128,2)</f>
        <v>0</v>
      </c>
      <c r="W128" s="186"/>
      <c r="X128" s="186" t="s">
        <v>114</v>
      </c>
      <c r="Y128" s="183" t="s">
        <v>237</v>
      </c>
      <c r="Z128" s="183" t="s">
        <v>237</v>
      </c>
      <c r="AA128" s="144"/>
      <c r="AB128" s="144"/>
      <c r="AC128" s="144"/>
      <c r="AD128" s="144"/>
      <c r="AE128" s="144"/>
      <c r="AF128" s="144"/>
      <c r="AG128" s="144" t="s">
        <v>115</v>
      </c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  <c r="BA128" s="144"/>
      <c r="BB128" s="144"/>
      <c r="BC128" s="144"/>
      <c r="BD128" s="144"/>
      <c r="BE128" s="144"/>
      <c r="BF128" s="144"/>
      <c r="BG128" s="144"/>
      <c r="BH128" s="144"/>
    </row>
    <row r="129" spans="1:60" x14ac:dyDescent="0.2">
      <c r="A129" s="153" t="s">
        <v>93</v>
      </c>
      <c r="B129" s="154" t="s">
        <v>67</v>
      </c>
      <c r="C129" s="170" t="s">
        <v>199</v>
      </c>
      <c r="D129" s="155"/>
      <c r="E129" s="156"/>
      <c r="F129" s="157"/>
      <c r="G129" s="157">
        <f>SUMIF(AG130:AG145,"&lt;&gt;NOR",G130:G145)</f>
        <v>0</v>
      </c>
      <c r="H129" s="157"/>
      <c r="I129" s="157">
        <f>SUM(I130:I142)</f>
        <v>0</v>
      </c>
      <c r="J129" s="157"/>
      <c r="K129" s="157">
        <f>SUM(K130:K142)</f>
        <v>483740.95999999996</v>
      </c>
      <c r="L129" s="157"/>
      <c r="M129" s="157">
        <f>SUM(M130:M142)</f>
        <v>0</v>
      </c>
      <c r="N129" s="157"/>
      <c r="O129" s="157">
        <f>SUM(O130:O145)</f>
        <v>0</v>
      </c>
      <c r="P129" s="157"/>
      <c r="Q129" s="178">
        <f>SUM(Q130:Q145)</f>
        <v>0</v>
      </c>
      <c r="R129" s="152"/>
      <c r="S129" s="152"/>
      <c r="T129" s="152"/>
      <c r="U129" s="152"/>
      <c r="V129" s="152">
        <f>SUM(V130:V142)</f>
        <v>0</v>
      </c>
      <c r="W129" s="152"/>
      <c r="X129" s="152"/>
      <c r="Y129" s="178"/>
      <c r="Z129" s="184"/>
      <c r="AG129" t="s">
        <v>94</v>
      </c>
    </row>
    <row r="130" spans="1:60" outlineLevel="1" x14ac:dyDescent="0.2">
      <c r="A130" s="158">
        <v>48</v>
      </c>
      <c r="B130" s="159" t="s">
        <v>200</v>
      </c>
      <c r="C130" s="171" t="s">
        <v>201</v>
      </c>
      <c r="D130" s="160" t="s">
        <v>214</v>
      </c>
      <c r="E130" s="161">
        <v>1</v>
      </c>
      <c r="F130" s="185">
        <v>0</v>
      </c>
      <c r="G130" s="162">
        <f>ROUND(E130*F130,2)</f>
        <v>0</v>
      </c>
      <c r="H130" s="162">
        <v>0</v>
      </c>
      <c r="I130" s="162">
        <f>ROUND(E130*H130,2)</f>
        <v>0</v>
      </c>
      <c r="J130" s="162">
        <v>86134.720000000001</v>
      </c>
      <c r="K130" s="162">
        <f>ROUND(E130*J130,2)</f>
        <v>86134.720000000001</v>
      </c>
      <c r="L130" s="162">
        <v>21</v>
      </c>
      <c r="M130" s="162">
        <f>G130*(1+L130/100)</f>
        <v>0</v>
      </c>
      <c r="N130" s="162">
        <v>0</v>
      </c>
      <c r="O130" s="162">
        <f>ROUND(E130*N130,2)</f>
        <v>0</v>
      </c>
      <c r="P130" s="162">
        <v>0</v>
      </c>
      <c r="Q130" s="163">
        <f>ROUND(E130*P130,2)</f>
        <v>0</v>
      </c>
      <c r="R130" s="149"/>
      <c r="S130" s="149" t="s">
        <v>96</v>
      </c>
      <c r="T130" s="149" t="s">
        <v>103</v>
      </c>
      <c r="U130" s="149">
        <v>0</v>
      </c>
      <c r="V130" s="149">
        <f>ROUND(E130*U130,2)</f>
        <v>0</v>
      </c>
      <c r="W130" s="149"/>
      <c r="X130" s="149" t="s">
        <v>202</v>
      </c>
      <c r="Y130" s="183" t="s">
        <v>237</v>
      </c>
      <c r="Z130" s="183" t="s">
        <v>237</v>
      </c>
      <c r="AA130" s="144"/>
      <c r="AB130" s="144"/>
      <c r="AC130" s="144"/>
      <c r="AD130" s="144"/>
      <c r="AE130" s="144"/>
      <c r="AF130" s="144"/>
      <c r="AG130" s="144" t="s">
        <v>203</v>
      </c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44"/>
      <c r="BC130" s="144"/>
      <c r="BD130" s="144"/>
      <c r="BE130" s="144"/>
      <c r="BF130" s="144"/>
      <c r="BG130" s="144"/>
      <c r="BH130" s="144"/>
    </row>
    <row r="131" spans="1:60" outlineLevel="1" x14ac:dyDescent="0.2">
      <c r="A131" s="147"/>
      <c r="B131" s="148"/>
      <c r="C131" s="266" t="s">
        <v>204</v>
      </c>
      <c r="D131" s="267"/>
      <c r="E131" s="267"/>
      <c r="F131" s="267"/>
      <c r="G131" s="267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4"/>
      <c r="Z131" s="144"/>
      <c r="AA131" s="144"/>
      <c r="AB131" s="144"/>
      <c r="AC131" s="144"/>
      <c r="AD131" s="144"/>
      <c r="AE131" s="144"/>
      <c r="AF131" s="144"/>
      <c r="AG131" s="144" t="s">
        <v>100</v>
      </c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4"/>
      <c r="AZ131" s="144"/>
      <c r="BA131" s="144"/>
      <c r="BB131" s="144"/>
      <c r="BC131" s="144"/>
      <c r="BD131" s="144"/>
      <c r="BE131" s="144"/>
      <c r="BF131" s="144"/>
      <c r="BG131" s="144"/>
      <c r="BH131" s="144"/>
    </row>
    <row r="132" spans="1:60" outlineLevel="1" x14ac:dyDescent="0.2">
      <c r="A132" s="158">
        <v>49</v>
      </c>
      <c r="B132" s="159" t="s">
        <v>205</v>
      </c>
      <c r="C132" s="171" t="s">
        <v>206</v>
      </c>
      <c r="D132" s="160" t="s">
        <v>214</v>
      </c>
      <c r="E132" s="161">
        <v>1</v>
      </c>
      <c r="F132" s="185">
        <v>0</v>
      </c>
      <c r="G132" s="162">
        <f>ROUND(E132*F132,2)</f>
        <v>0</v>
      </c>
      <c r="H132" s="162">
        <v>0</v>
      </c>
      <c r="I132" s="162">
        <f>ROUND(E132*H132,2)</f>
        <v>0</v>
      </c>
      <c r="J132" s="162">
        <v>86134.720000000001</v>
      </c>
      <c r="K132" s="162">
        <f>ROUND(E132*J132,2)</f>
        <v>86134.720000000001</v>
      </c>
      <c r="L132" s="162">
        <v>21</v>
      </c>
      <c r="M132" s="162">
        <f>G132*(1+L132/100)</f>
        <v>0</v>
      </c>
      <c r="N132" s="162">
        <v>0</v>
      </c>
      <c r="O132" s="162">
        <f>ROUND(E132*N132,2)</f>
        <v>0</v>
      </c>
      <c r="P132" s="162">
        <v>0</v>
      </c>
      <c r="Q132" s="163">
        <f>ROUND(E132*P132,2)</f>
        <v>0</v>
      </c>
      <c r="R132" s="149"/>
      <c r="S132" s="149" t="s">
        <v>96</v>
      </c>
      <c r="T132" s="149" t="s">
        <v>103</v>
      </c>
      <c r="U132" s="149">
        <v>0</v>
      </c>
      <c r="V132" s="149">
        <f>ROUND(E132*U132,2)</f>
        <v>0</v>
      </c>
      <c r="W132" s="149"/>
      <c r="X132" s="149" t="s">
        <v>202</v>
      </c>
      <c r="Y132" s="183" t="s">
        <v>237</v>
      </c>
      <c r="Z132" s="183" t="s">
        <v>237</v>
      </c>
      <c r="AA132" s="144"/>
      <c r="AB132" s="144"/>
      <c r="AC132" s="144"/>
      <c r="AD132" s="144"/>
      <c r="AE132" s="144"/>
      <c r="AF132" s="144"/>
      <c r="AG132" s="144" t="s">
        <v>203</v>
      </c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144"/>
      <c r="AY132" s="144"/>
      <c r="AZ132" s="144"/>
      <c r="BA132" s="144"/>
      <c r="BB132" s="144"/>
      <c r="BC132" s="144"/>
      <c r="BD132" s="144"/>
      <c r="BE132" s="144"/>
      <c r="BF132" s="144"/>
      <c r="BG132" s="144"/>
      <c r="BH132" s="144"/>
    </row>
    <row r="133" spans="1:60" ht="23.25" customHeight="1" outlineLevel="1" x14ac:dyDescent="0.2">
      <c r="A133" s="147"/>
      <c r="B133" s="148"/>
      <c r="C133" s="266" t="s">
        <v>207</v>
      </c>
      <c r="D133" s="267"/>
      <c r="E133" s="267"/>
      <c r="F133" s="267"/>
      <c r="G133" s="267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4"/>
      <c r="Z133" s="144"/>
      <c r="AA133" s="144"/>
      <c r="AB133" s="144"/>
      <c r="AC133" s="144"/>
      <c r="AD133" s="144"/>
      <c r="AE133" s="144"/>
      <c r="AF133" s="144"/>
      <c r="AG133" s="144" t="s">
        <v>100</v>
      </c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144"/>
      <c r="AY133" s="144"/>
      <c r="AZ133" s="144"/>
      <c r="BA133" s="144"/>
      <c r="BB133" s="144"/>
      <c r="BC133" s="144"/>
      <c r="BD133" s="144"/>
      <c r="BE133" s="144"/>
      <c r="BF133" s="144"/>
      <c r="BG133" s="144"/>
      <c r="BH133" s="144"/>
    </row>
    <row r="134" spans="1:60" outlineLevel="1" x14ac:dyDescent="0.2">
      <c r="A134" s="158">
        <v>50</v>
      </c>
      <c r="B134" s="159" t="s">
        <v>210</v>
      </c>
      <c r="C134" s="171" t="s">
        <v>211</v>
      </c>
      <c r="D134" s="160" t="s">
        <v>214</v>
      </c>
      <c r="E134" s="161">
        <v>1</v>
      </c>
      <c r="F134" s="185">
        <v>0</v>
      </c>
      <c r="G134" s="162">
        <f>ROUND(E134*F134,2)</f>
        <v>0</v>
      </c>
      <c r="H134" s="162">
        <v>0</v>
      </c>
      <c r="I134" s="162">
        <f>ROUND(E134*H134,2)</f>
        <v>0</v>
      </c>
      <c r="J134" s="162">
        <v>86134.720000000001</v>
      </c>
      <c r="K134" s="162">
        <f>ROUND(E134*J134,2)</f>
        <v>86134.720000000001</v>
      </c>
      <c r="L134" s="162">
        <v>21</v>
      </c>
      <c r="M134" s="162">
        <f>G134*(1+L134/100)</f>
        <v>0</v>
      </c>
      <c r="N134" s="162">
        <v>0</v>
      </c>
      <c r="O134" s="162">
        <f>ROUND(E134*N134,2)</f>
        <v>0</v>
      </c>
      <c r="P134" s="162">
        <v>0</v>
      </c>
      <c r="Q134" s="163">
        <f>ROUND(E134*P134,2)</f>
        <v>0</v>
      </c>
      <c r="R134" s="149"/>
      <c r="S134" s="149" t="s">
        <v>96</v>
      </c>
      <c r="T134" s="149" t="s">
        <v>103</v>
      </c>
      <c r="U134" s="149">
        <v>0</v>
      </c>
      <c r="V134" s="149">
        <f>ROUND(E134*U134,2)</f>
        <v>0</v>
      </c>
      <c r="W134" s="149"/>
      <c r="X134" s="149" t="s">
        <v>202</v>
      </c>
      <c r="Y134" s="183" t="s">
        <v>237</v>
      </c>
      <c r="Z134" s="183" t="s">
        <v>237</v>
      </c>
      <c r="AA134" s="144"/>
      <c r="AB134" s="144"/>
      <c r="AC134" s="144"/>
      <c r="AD134" s="144"/>
      <c r="AE134" s="144"/>
      <c r="AF134" s="144"/>
      <c r="AG134" s="144" t="s">
        <v>203</v>
      </c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4"/>
      <c r="AY134" s="144"/>
      <c r="AZ134" s="144"/>
      <c r="BA134" s="144"/>
      <c r="BB134" s="144"/>
      <c r="BC134" s="144"/>
      <c r="BD134" s="144"/>
      <c r="BE134" s="144"/>
      <c r="BF134" s="144"/>
      <c r="BG134" s="144"/>
      <c r="BH134" s="144"/>
    </row>
    <row r="135" spans="1:60" ht="23.25" customHeight="1" outlineLevel="1" x14ac:dyDescent="0.2">
      <c r="A135" s="147"/>
      <c r="B135" s="148"/>
      <c r="C135" s="266" t="s">
        <v>212</v>
      </c>
      <c r="D135" s="267"/>
      <c r="E135" s="267"/>
      <c r="F135" s="267"/>
      <c r="G135" s="267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4"/>
      <c r="Z135" s="144"/>
      <c r="AA135" s="144"/>
      <c r="AB135" s="144"/>
      <c r="AC135" s="144"/>
      <c r="AD135" s="144"/>
      <c r="AE135" s="144"/>
      <c r="AF135" s="144"/>
      <c r="AG135" s="144" t="s">
        <v>100</v>
      </c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144"/>
      <c r="AY135" s="144"/>
      <c r="AZ135" s="144"/>
      <c r="BA135" s="144"/>
      <c r="BB135" s="144"/>
      <c r="BC135" s="144"/>
      <c r="BD135" s="144"/>
      <c r="BE135" s="144"/>
      <c r="BF135" s="144"/>
      <c r="BG135" s="144"/>
      <c r="BH135" s="144"/>
    </row>
    <row r="136" spans="1:60" ht="24" customHeight="1" outlineLevel="1" x14ac:dyDescent="0.2">
      <c r="A136" s="158">
        <v>51</v>
      </c>
      <c r="B136" s="159" t="s">
        <v>208</v>
      </c>
      <c r="C136" s="171" t="s">
        <v>213</v>
      </c>
      <c r="D136" s="160" t="s">
        <v>214</v>
      </c>
      <c r="E136" s="161">
        <v>1</v>
      </c>
      <c r="F136" s="185">
        <v>0</v>
      </c>
      <c r="G136" s="162">
        <f>ROUND(E136*F136,2)</f>
        <v>0</v>
      </c>
      <c r="H136" s="162">
        <v>0</v>
      </c>
      <c r="I136" s="162">
        <f>ROUND(E136*H136,2)</f>
        <v>0</v>
      </c>
      <c r="J136" s="162">
        <v>86134.720000000001</v>
      </c>
      <c r="K136" s="162">
        <f>ROUND(E136*J136,2)</f>
        <v>86134.720000000001</v>
      </c>
      <c r="L136" s="162">
        <v>21</v>
      </c>
      <c r="M136" s="162">
        <f>G136*(1+L136/100)</f>
        <v>0</v>
      </c>
      <c r="N136" s="162">
        <v>0</v>
      </c>
      <c r="O136" s="162">
        <f>ROUND(E136*N136,2)</f>
        <v>0</v>
      </c>
      <c r="P136" s="162">
        <v>0</v>
      </c>
      <c r="Q136" s="163">
        <f>ROUND(E136*P136,2)</f>
        <v>0</v>
      </c>
      <c r="R136" s="149"/>
      <c r="S136" s="149" t="s">
        <v>96</v>
      </c>
      <c r="T136" s="149" t="s">
        <v>103</v>
      </c>
      <c r="U136" s="149">
        <v>0</v>
      </c>
      <c r="V136" s="149">
        <f>ROUND(E136*U136,2)</f>
        <v>0</v>
      </c>
      <c r="W136" s="149"/>
      <c r="X136" s="149" t="s">
        <v>202</v>
      </c>
      <c r="Y136" s="183" t="s">
        <v>237</v>
      </c>
      <c r="Z136" s="183" t="s">
        <v>237</v>
      </c>
      <c r="AA136" s="144"/>
      <c r="AB136" s="144"/>
      <c r="AC136" s="144"/>
      <c r="AD136" s="144"/>
      <c r="AE136" s="144"/>
      <c r="AF136" s="144"/>
      <c r="AG136" s="144" t="s">
        <v>203</v>
      </c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4"/>
      <c r="AX136" s="144"/>
      <c r="AY136" s="144"/>
      <c r="AZ136" s="144"/>
      <c r="BA136" s="144"/>
      <c r="BB136" s="144"/>
      <c r="BC136" s="144"/>
      <c r="BD136" s="144"/>
      <c r="BE136" s="144"/>
      <c r="BF136" s="144"/>
      <c r="BG136" s="144"/>
      <c r="BH136" s="144"/>
    </row>
    <row r="137" spans="1:60" ht="24.75" customHeight="1" outlineLevel="1" x14ac:dyDescent="0.2">
      <c r="A137" s="147"/>
      <c r="B137" s="148"/>
      <c r="C137" s="266" t="s">
        <v>209</v>
      </c>
      <c r="D137" s="267"/>
      <c r="E137" s="267"/>
      <c r="F137" s="267"/>
      <c r="G137" s="267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4"/>
      <c r="Z137" s="144"/>
      <c r="AA137" s="144"/>
      <c r="AB137" s="144"/>
      <c r="AC137" s="144"/>
      <c r="AD137" s="144"/>
      <c r="AE137" s="144"/>
      <c r="AF137" s="144"/>
      <c r="AG137" s="144" t="s">
        <v>100</v>
      </c>
      <c r="AH137" s="144"/>
      <c r="AI137" s="144"/>
      <c r="AJ137" s="144"/>
      <c r="AK137" s="144"/>
      <c r="AL137" s="144"/>
      <c r="AM137" s="144"/>
      <c r="AN137" s="144"/>
      <c r="AO137" s="144"/>
      <c r="AP137" s="144"/>
      <c r="AQ137" s="144"/>
      <c r="AR137" s="144"/>
      <c r="AS137" s="144"/>
      <c r="AT137" s="144"/>
      <c r="AU137" s="144"/>
      <c r="AV137" s="144"/>
      <c r="AW137" s="144"/>
      <c r="AX137" s="144"/>
      <c r="AY137" s="144"/>
      <c r="AZ137" s="144"/>
      <c r="BA137" s="144"/>
      <c r="BB137" s="144"/>
      <c r="BC137" s="144"/>
      <c r="BD137" s="144"/>
      <c r="BE137" s="144"/>
      <c r="BF137" s="144"/>
      <c r="BG137" s="144"/>
      <c r="BH137" s="144"/>
    </row>
    <row r="138" spans="1:60" outlineLevel="1" x14ac:dyDescent="0.2">
      <c r="A138" s="158">
        <v>52</v>
      </c>
      <c r="B138" s="159" t="s">
        <v>215</v>
      </c>
      <c r="C138" s="171" t="s">
        <v>216</v>
      </c>
      <c r="D138" s="160" t="s">
        <v>214</v>
      </c>
      <c r="E138" s="161">
        <v>1</v>
      </c>
      <c r="F138" s="185">
        <v>0</v>
      </c>
      <c r="G138" s="162">
        <f>ROUND(E138*F138,2)</f>
        <v>0</v>
      </c>
      <c r="H138" s="162">
        <v>0</v>
      </c>
      <c r="I138" s="162">
        <f>ROUND(E138*H138,2)</f>
        <v>0</v>
      </c>
      <c r="J138" s="162">
        <v>43067.360000000001</v>
      </c>
      <c r="K138" s="162">
        <f>ROUND(E138*J138,2)</f>
        <v>43067.360000000001</v>
      </c>
      <c r="L138" s="162">
        <v>21</v>
      </c>
      <c r="M138" s="162">
        <f>G138*(1+L138/100)</f>
        <v>0</v>
      </c>
      <c r="N138" s="162">
        <v>0</v>
      </c>
      <c r="O138" s="162">
        <f>ROUND(E138*N138,2)</f>
        <v>0</v>
      </c>
      <c r="P138" s="162">
        <v>0</v>
      </c>
      <c r="Q138" s="163">
        <f>ROUND(E138*P138,2)</f>
        <v>0</v>
      </c>
      <c r="R138" s="149"/>
      <c r="S138" s="149" t="s">
        <v>96</v>
      </c>
      <c r="T138" s="149" t="s">
        <v>103</v>
      </c>
      <c r="U138" s="149">
        <v>0</v>
      </c>
      <c r="V138" s="149">
        <f>ROUND(E138*U138,2)</f>
        <v>0</v>
      </c>
      <c r="W138" s="149"/>
      <c r="X138" s="149" t="s">
        <v>202</v>
      </c>
      <c r="Y138" s="183" t="s">
        <v>237</v>
      </c>
      <c r="Z138" s="183" t="s">
        <v>237</v>
      </c>
      <c r="AA138" s="144"/>
      <c r="AB138" s="144"/>
      <c r="AC138" s="144"/>
      <c r="AD138" s="144"/>
      <c r="AE138" s="144"/>
      <c r="AF138" s="144"/>
      <c r="AG138" s="144" t="s">
        <v>203</v>
      </c>
      <c r="AH138" s="144"/>
      <c r="AI138" s="144"/>
      <c r="AJ138" s="144"/>
      <c r="AK138" s="144"/>
      <c r="AL138" s="144"/>
      <c r="AM138" s="144"/>
      <c r="AN138" s="144"/>
      <c r="AO138" s="144"/>
      <c r="AP138" s="144"/>
      <c r="AQ138" s="144"/>
      <c r="AR138" s="144"/>
      <c r="AS138" s="144"/>
      <c r="AT138" s="144"/>
      <c r="AU138" s="144"/>
      <c r="AV138" s="144"/>
      <c r="AW138" s="144"/>
      <c r="AX138" s="144"/>
      <c r="AY138" s="144"/>
      <c r="AZ138" s="144"/>
      <c r="BA138" s="144"/>
      <c r="BB138" s="144"/>
      <c r="BC138" s="144"/>
      <c r="BD138" s="144"/>
      <c r="BE138" s="144"/>
      <c r="BF138" s="144"/>
      <c r="BG138" s="144"/>
      <c r="BH138" s="144"/>
    </row>
    <row r="139" spans="1:60" ht="33.75" customHeight="1" outlineLevel="1" x14ac:dyDescent="0.2">
      <c r="A139" s="147"/>
      <c r="B139" s="148"/>
      <c r="C139" s="266" t="s">
        <v>217</v>
      </c>
      <c r="D139" s="267"/>
      <c r="E139" s="267"/>
      <c r="F139" s="267"/>
      <c r="G139" s="267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4"/>
      <c r="Z139" s="144"/>
      <c r="AA139" s="144"/>
      <c r="AB139" s="144"/>
      <c r="AC139" s="144"/>
      <c r="AD139" s="144"/>
      <c r="AE139" s="144"/>
      <c r="AF139" s="144"/>
      <c r="AG139" s="144" t="s">
        <v>100</v>
      </c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  <c r="AX139" s="144"/>
      <c r="AY139" s="144"/>
      <c r="AZ139" s="144"/>
      <c r="BA139" s="196" t="str">
        <f>C139</f>
        <v>Náklady na ochranu staveniště před vstupem nepovolaných osob - oplocení,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139" s="144"/>
      <c r="BC139" s="144"/>
      <c r="BD139" s="144"/>
      <c r="BE139" s="144"/>
      <c r="BF139" s="144"/>
      <c r="BG139" s="144"/>
      <c r="BH139" s="144"/>
    </row>
    <row r="140" spans="1:60" outlineLevel="1" x14ac:dyDescent="0.2">
      <c r="A140" s="158">
        <v>53</v>
      </c>
      <c r="B140" s="159" t="s">
        <v>218</v>
      </c>
      <c r="C140" s="171" t="s">
        <v>219</v>
      </c>
      <c r="D140" s="160" t="s">
        <v>214</v>
      </c>
      <c r="E140" s="161">
        <v>1</v>
      </c>
      <c r="F140" s="185">
        <v>0</v>
      </c>
      <c r="G140" s="162">
        <f>ROUND(E140*F140,2)</f>
        <v>0</v>
      </c>
      <c r="H140" s="162">
        <v>0</v>
      </c>
      <c r="I140" s="162">
        <f>ROUND(E140*H140,2)</f>
        <v>0</v>
      </c>
      <c r="J140" s="162">
        <v>86134.720000000001</v>
      </c>
      <c r="K140" s="162">
        <f>ROUND(E140*J140,2)</f>
        <v>86134.720000000001</v>
      </c>
      <c r="L140" s="162">
        <v>21</v>
      </c>
      <c r="M140" s="162">
        <f>G140*(1+L140/100)</f>
        <v>0</v>
      </c>
      <c r="N140" s="162">
        <v>0</v>
      </c>
      <c r="O140" s="162">
        <f>ROUND(E140*N140,2)</f>
        <v>0</v>
      </c>
      <c r="P140" s="162">
        <v>0</v>
      </c>
      <c r="Q140" s="163">
        <f>ROUND(E140*P140,2)</f>
        <v>0</v>
      </c>
      <c r="R140" s="149"/>
      <c r="S140" s="149" t="s">
        <v>96</v>
      </c>
      <c r="T140" s="149" t="s">
        <v>103</v>
      </c>
      <c r="U140" s="149">
        <v>0</v>
      </c>
      <c r="V140" s="149">
        <f>ROUND(E140*U140,2)</f>
        <v>0</v>
      </c>
      <c r="W140" s="149"/>
      <c r="X140" s="149" t="s">
        <v>202</v>
      </c>
      <c r="Y140" s="183" t="s">
        <v>237</v>
      </c>
      <c r="Z140" s="183" t="s">
        <v>237</v>
      </c>
      <c r="AA140" s="144"/>
      <c r="AB140" s="144"/>
      <c r="AC140" s="144"/>
      <c r="AD140" s="144"/>
      <c r="AE140" s="144"/>
      <c r="AF140" s="144"/>
      <c r="AG140" s="144" t="s">
        <v>203</v>
      </c>
      <c r="AH140" s="144"/>
      <c r="AI140" s="144"/>
      <c r="AJ140" s="144"/>
      <c r="AK140" s="144"/>
      <c r="AL140" s="144"/>
      <c r="AM140" s="144"/>
      <c r="AN140" s="144"/>
      <c r="AO140" s="144"/>
      <c r="AP140" s="144"/>
      <c r="AQ140" s="144"/>
      <c r="AR140" s="144"/>
      <c r="AS140" s="144"/>
      <c r="AT140" s="144"/>
      <c r="AU140" s="144"/>
      <c r="AV140" s="144"/>
      <c r="AW140" s="144"/>
      <c r="AX140" s="144"/>
      <c r="AY140" s="144"/>
      <c r="AZ140" s="144"/>
      <c r="BA140" s="144"/>
      <c r="BB140" s="144"/>
      <c r="BC140" s="144"/>
      <c r="BD140" s="144"/>
      <c r="BE140" s="144"/>
      <c r="BF140" s="144"/>
      <c r="BG140" s="144"/>
      <c r="BH140" s="144"/>
    </row>
    <row r="141" spans="1:60" outlineLevel="1" x14ac:dyDescent="0.2">
      <c r="A141" s="147"/>
      <c r="B141" s="148"/>
      <c r="C141" s="266" t="s">
        <v>220</v>
      </c>
      <c r="D141" s="267"/>
      <c r="E141" s="267"/>
      <c r="F141" s="267"/>
      <c r="G141" s="267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4"/>
      <c r="Z141" s="144"/>
      <c r="AA141" s="144"/>
      <c r="AB141" s="144"/>
      <c r="AC141" s="144"/>
      <c r="AD141" s="144"/>
      <c r="AE141" s="144"/>
      <c r="AF141" s="144"/>
      <c r="AG141" s="144" t="s">
        <v>100</v>
      </c>
      <c r="AH141" s="144"/>
      <c r="AI141" s="144"/>
      <c r="AJ141" s="144"/>
      <c r="AK141" s="144"/>
      <c r="AL141" s="144"/>
      <c r="AM141" s="144"/>
      <c r="AN141" s="144"/>
      <c r="AO141" s="144"/>
      <c r="AP141" s="144"/>
      <c r="AQ141" s="144"/>
      <c r="AR141" s="144"/>
      <c r="AS141" s="144"/>
      <c r="AT141" s="144"/>
      <c r="AU141" s="144"/>
      <c r="AV141" s="144"/>
      <c r="AW141" s="144"/>
      <c r="AX141" s="144"/>
      <c r="AY141" s="144"/>
      <c r="AZ141" s="144"/>
      <c r="BA141" s="144"/>
      <c r="BB141" s="144"/>
      <c r="BC141" s="144"/>
      <c r="BD141" s="144"/>
      <c r="BE141" s="144"/>
      <c r="BF141" s="144"/>
      <c r="BG141" s="144"/>
      <c r="BH141" s="144"/>
    </row>
    <row r="142" spans="1:60" outlineLevel="1" x14ac:dyDescent="0.2">
      <c r="A142" s="158">
        <v>54</v>
      </c>
      <c r="B142" s="159" t="s">
        <v>221</v>
      </c>
      <c r="C142" s="171" t="s">
        <v>222</v>
      </c>
      <c r="D142" s="160" t="s">
        <v>214</v>
      </c>
      <c r="E142" s="161">
        <v>1</v>
      </c>
      <c r="F142" s="185">
        <v>0</v>
      </c>
      <c r="G142" s="162">
        <f>ROUND(E142*F142,2)</f>
        <v>0</v>
      </c>
      <c r="H142" s="162">
        <v>0</v>
      </c>
      <c r="I142" s="162">
        <f>ROUND(E142*H142,2)</f>
        <v>0</v>
      </c>
      <c r="J142" s="162">
        <v>10000</v>
      </c>
      <c r="K142" s="162">
        <f>ROUND(E142*J142,2)</f>
        <v>10000</v>
      </c>
      <c r="L142" s="162">
        <v>21</v>
      </c>
      <c r="M142" s="162">
        <f>G142*(1+L142/100)</f>
        <v>0</v>
      </c>
      <c r="N142" s="162">
        <v>0</v>
      </c>
      <c r="O142" s="162">
        <f>ROUND(E142*N142,2)</f>
        <v>0</v>
      </c>
      <c r="P142" s="162">
        <v>0</v>
      </c>
      <c r="Q142" s="163">
        <f>ROUND(E142*P142,2)</f>
        <v>0</v>
      </c>
      <c r="R142" s="149"/>
      <c r="S142" s="149" t="s">
        <v>106</v>
      </c>
      <c r="T142" s="149" t="s">
        <v>103</v>
      </c>
      <c r="U142" s="149">
        <v>0</v>
      </c>
      <c r="V142" s="149">
        <f>ROUND(E142*U142,2)</f>
        <v>0</v>
      </c>
      <c r="W142" s="149"/>
      <c r="X142" s="149" t="s">
        <v>202</v>
      </c>
      <c r="Y142" s="183" t="s">
        <v>237</v>
      </c>
      <c r="Z142" s="183" t="s">
        <v>237</v>
      </c>
      <c r="AA142" s="144"/>
      <c r="AB142" s="144"/>
      <c r="AC142" s="144"/>
      <c r="AD142" s="144"/>
      <c r="AE142" s="144"/>
      <c r="AF142" s="144"/>
      <c r="AG142" s="144" t="s">
        <v>223</v>
      </c>
      <c r="AH142" s="144"/>
      <c r="AI142" s="144"/>
      <c r="AJ142" s="144"/>
      <c r="AK142" s="144"/>
      <c r="AL142" s="144"/>
      <c r="AM142" s="144"/>
      <c r="AN142" s="144"/>
      <c r="AO142" s="144"/>
      <c r="AP142" s="144"/>
      <c r="AQ142" s="144"/>
      <c r="AR142" s="144"/>
      <c r="AS142" s="144"/>
      <c r="AT142" s="144"/>
      <c r="AU142" s="144"/>
      <c r="AV142" s="144"/>
      <c r="AW142" s="144"/>
      <c r="AX142" s="144"/>
      <c r="AY142" s="144"/>
      <c r="AZ142" s="144"/>
      <c r="BA142" s="144"/>
      <c r="BB142" s="144"/>
      <c r="BC142" s="144"/>
      <c r="BD142" s="144"/>
      <c r="BE142" s="144"/>
      <c r="BF142" s="144"/>
      <c r="BG142" s="144"/>
      <c r="BH142" s="144"/>
    </row>
    <row r="143" spans="1:60" ht="22.15" customHeight="1" outlineLevel="1" x14ac:dyDescent="0.2">
      <c r="A143" s="147"/>
      <c r="B143" s="148"/>
      <c r="C143" s="266" t="s">
        <v>224</v>
      </c>
      <c r="D143" s="267"/>
      <c r="E143" s="267"/>
      <c r="F143" s="267"/>
      <c r="G143" s="267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4"/>
      <c r="Z143" s="144"/>
      <c r="AA143" s="144"/>
      <c r="AB143" s="144"/>
      <c r="AC143" s="144"/>
      <c r="AD143" s="144"/>
      <c r="AE143" s="144"/>
      <c r="AF143" s="144"/>
      <c r="AG143" s="144"/>
      <c r="AH143" s="144"/>
      <c r="AI143" s="144"/>
      <c r="AJ143" s="144"/>
      <c r="AK143" s="144"/>
      <c r="AL143" s="144"/>
      <c r="AM143" s="144"/>
      <c r="AN143" s="144"/>
      <c r="AO143" s="144"/>
      <c r="AP143" s="144"/>
      <c r="AQ143" s="144"/>
      <c r="AR143" s="144"/>
      <c r="AS143" s="144"/>
      <c r="AT143" s="144"/>
      <c r="AU143" s="144"/>
      <c r="AV143" s="144"/>
      <c r="AW143" s="144"/>
      <c r="AX143" s="144"/>
      <c r="AY143" s="144"/>
      <c r="AZ143" s="144"/>
      <c r="BA143" s="144"/>
      <c r="BB143" s="144"/>
      <c r="BC143" s="144"/>
      <c r="BD143" s="144"/>
      <c r="BE143" s="144"/>
      <c r="BF143" s="144"/>
      <c r="BG143" s="144"/>
      <c r="BH143" s="144"/>
    </row>
    <row r="144" spans="1:60" outlineLevel="1" x14ac:dyDescent="0.2">
      <c r="A144" s="158">
        <v>55</v>
      </c>
      <c r="B144" s="159" t="s">
        <v>225</v>
      </c>
      <c r="C144" s="171" t="s">
        <v>233</v>
      </c>
      <c r="D144" s="160" t="s">
        <v>214</v>
      </c>
      <c r="E144" s="161">
        <v>1</v>
      </c>
      <c r="F144" s="185">
        <v>0</v>
      </c>
      <c r="G144" s="162">
        <f>ROUND(E144*F144,2)</f>
        <v>0</v>
      </c>
      <c r="H144" s="162">
        <v>0</v>
      </c>
      <c r="I144" s="162">
        <f>ROUND(E144*H144,2)</f>
        <v>0</v>
      </c>
      <c r="J144" s="162">
        <v>86134.720000000001</v>
      </c>
      <c r="K144" s="162">
        <f>ROUND(E144*J144,2)</f>
        <v>86134.720000000001</v>
      </c>
      <c r="L144" s="162">
        <v>21</v>
      </c>
      <c r="M144" s="162">
        <f>G144*(1+L144/100)</f>
        <v>0</v>
      </c>
      <c r="N144" s="162">
        <v>0</v>
      </c>
      <c r="O144" s="162">
        <f>ROUND(E144*N144,2)</f>
        <v>0</v>
      </c>
      <c r="P144" s="162">
        <v>0</v>
      </c>
      <c r="Q144" s="163">
        <f>ROUND(E144*P144,2)</f>
        <v>0</v>
      </c>
      <c r="R144" s="149"/>
      <c r="S144" s="149" t="s">
        <v>96</v>
      </c>
      <c r="T144" s="149" t="s">
        <v>103</v>
      </c>
      <c r="U144" s="149">
        <v>0</v>
      </c>
      <c r="V144" s="149">
        <f>ROUND(E144*U144,2)</f>
        <v>0</v>
      </c>
      <c r="W144" s="149"/>
      <c r="X144" s="149" t="s">
        <v>202</v>
      </c>
      <c r="Y144" s="183" t="s">
        <v>237</v>
      </c>
      <c r="Z144" s="183" t="s">
        <v>237</v>
      </c>
      <c r="AA144" s="144"/>
      <c r="AB144" s="144"/>
      <c r="AC144" s="144"/>
      <c r="AD144" s="144"/>
      <c r="AE144" s="144"/>
      <c r="AF144" s="144"/>
      <c r="AG144" s="144" t="s">
        <v>203</v>
      </c>
      <c r="AH144" s="144"/>
      <c r="AI144" s="144"/>
      <c r="AJ144" s="144"/>
      <c r="AK144" s="144"/>
      <c r="AL144" s="144"/>
      <c r="AM144" s="144"/>
      <c r="AN144" s="144"/>
      <c r="AO144" s="144"/>
      <c r="AP144" s="144"/>
      <c r="AQ144" s="144"/>
      <c r="AR144" s="144"/>
      <c r="AS144" s="144"/>
      <c r="AT144" s="144"/>
      <c r="AU144" s="144"/>
      <c r="AV144" s="144"/>
      <c r="AW144" s="144"/>
      <c r="AX144" s="144"/>
      <c r="AY144" s="144"/>
      <c r="AZ144" s="144"/>
      <c r="BA144" s="144"/>
      <c r="BB144" s="144"/>
      <c r="BC144" s="144"/>
      <c r="BD144" s="144"/>
      <c r="BE144" s="144"/>
      <c r="BF144" s="144"/>
      <c r="BG144" s="144"/>
      <c r="BH144" s="144"/>
    </row>
    <row r="145" spans="1:60" ht="12.75" customHeight="1" outlineLevel="1" x14ac:dyDescent="0.2">
      <c r="A145" s="147"/>
      <c r="B145" s="148"/>
      <c r="C145" s="266" t="s">
        <v>309</v>
      </c>
      <c r="D145" s="267"/>
      <c r="E145" s="267"/>
      <c r="F145" s="267"/>
      <c r="G145" s="267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4"/>
      <c r="Z145" s="144"/>
      <c r="AA145" s="144"/>
      <c r="AB145" s="144"/>
      <c r="AC145" s="144"/>
      <c r="AD145" s="144"/>
      <c r="AE145" s="144"/>
      <c r="AF145" s="144"/>
      <c r="AG145" s="144" t="s">
        <v>100</v>
      </c>
      <c r="AH145" s="144"/>
      <c r="AI145" s="144"/>
      <c r="AJ145" s="144"/>
      <c r="AK145" s="144"/>
      <c r="AL145" s="144"/>
      <c r="AM145" s="144"/>
      <c r="AN145" s="144"/>
      <c r="AO145" s="144"/>
      <c r="AP145" s="144"/>
      <c r="AQ145" s="144"/>
      <c r="AR145" s="144"/>
      <c r="AS145" s="144"/>
      <c r="AT145" s="144"/>
      <c r="AU145" s="144"/>
      <c r="AV145" s="144"/>
      <c r="AW145" s="144"/>
      <c r="AX145" s="144"/>
      <c r="AY145" s="144"/>
      <c r="AZ145" s="144"/>
      <c r="BA145" s="144"/>
      <c r="BB145" s="144"/>
      <c r="BC145" s="144"/>
      <c r="BD145" s="144"/>
      <c r="BE145" s="144"/>
      <c r="BF145" s="144"/>
      <c r="BG145" s="144"/>
      <c r="BH145" s="144"/>
    </row>
    <row r="146" spans="1:60" ht="13.5" thickBot="1" x14ac:dyDescent="0.25">
      <c r="A146" s="3"/>
      <c r="B146" s="4"/>
      <c r="C146" s="174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60" s="194" customFormat="1" ht="16.5" thickTop="1" thickBot="1" x14ac:dyDescent="0.25">
      <c r="B147" s="187"/>
      <c r="C147" s="188" t="s">
        <v>151</v>
      </c>
      <c r="D147" s="189"/>
      <c r="E147" s="190"/>
      <c r="F147" s="191"/>
      <c r="G147" s="192">
        <f>G8+G13+G29+G36+G40+G45+G51+G65+G76+G78+G86+G97+G105+G121+G129</f>
        <v>0</v>
      </c>
      <c r="H147" s="193"/>
      <c r="I147" s="193">
        <f>SUM(I148:I159)</f>
        <v>0</v>
      </c>
      <c r="J147" s="193"/>
      <c r="K147" s="193">
        <f>SUM(K148:K159)</f>
        <v>0</v>
      </c>
      <c r="L147" s="193"/>
      <c r="M147" s="193">
        <f>SUM(M148:M159)</f>
        <v>0</v>
      </c>
      <c r="R147" s="195"/>
      <c r="S147" s="195"/>
      <c r="T147" s="195"/>
      <c r="U147" s="195"/>
      <c r="V147" s="195">
        <f>SUM(V148:V159)</f>
        <v>0</v>
      </c>
      <c r="W147" s="195"/>
      <c r="X147" s="195"/>
      <c r="AG147" s="194" t="s">
        <v>94</v>
      </c>
    </row>
    <row r="148" spans="1:60" ht="13.5" thickTop="1" x14ac:dyDescent="0.2">
      <c r="D148" s="10"/>
    </row>
    <row r="149" spans="1:60" x14ac:dyDescent="0.2">
      <c r="D149" s="10"/>
    </row>
    <row r="150" spans="1:60" x14ac:dyDescent="0.2">
      <c r="D150" s="10"/>
    </row>
    <row r="151" spans="1:60" x14ac:dyDescent="0.2">
      <c r="D151" s="10"/>
    </row>
    <row r="152" spans="1:60" x14ac:dyDescent="0.2">
      <c r="D152" s="10"/>
    </row>
    <row r="153" spans="1:60" x14ac:dyDescent="0.2">
      <c r="D153" s="10"/>
    </row>
    <row r="154" spans="1:60" x14ac:dyDescent="0.2">
      <c r="D154" s="10"/>
    </row>
    <row r="155" spans="1:60" x14ac:dyDescent="0.2">
      <c r="D155" s="10"/>
    </row>
    <row r="156" spans="1:60" x14ac:dyDescent="0.2">
      <c r="D156" s="10"/>
    </row>
    <row r="157" spans="1:60" x14ac:dyDescent="0.2">
      <c r="D157" s="10"/>
    </row>
    <row r="158" spans="1:60" x14ac:dyDescent="0.2">
      <c r="D158" s="10"/>
    </row>
    <row r="159" spans="1:60" x14ac:dyDescent="0.2">
      <c r="D159" s="10"/>
    </row>
    <row r="160" spans="1:60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</sheetData>
  <mergeCells count="29">
    <mergeCell ref="C94:G94"/>
    <mergeCell ref="C59:G59"/>
    <mergeCell ref="C103:G103"/>
    <mergeCell ref="C145:G145"/>
    <mergeCell ref="C62:G62"/>
    <mergeCell ref="C137:G137"/>
    <mergeCell ref="C139:G139"/>
    <mergeCell ref="C141:G141"/>
    <mergeCell ref="C143:G143"/>
    <mergeCell ref="C123:G123"/>
    <mergeCell ref="C131:G131"/>
    <mergeCell ref="C133:G133"/>
    <mergeCell ref="C83:G83"/>
    <mergeCell ref="C31:G31"/>
    <mergeCell ref="C34:G34"/>
    <mergeCell ref="C27:G27"/>
    <mergeCell ref="C20:G20"/>
    <mergeCell ref="C135:G135"/>
    <mergeCell ref="C80:G80"/>
    <mergeCell ref="C38:G38"/>
    <mergeCell ref="C53:G53"/>
    <mergeCell ref="C88:G88"/>
    <mergeCell ref="C91:G91"/>
    <mergeCell ref="A1:G1"/>
    <mergeCell ref="C2:G2"/>
    <mergeCell ref="C3:G3"/>
    <mergeCell ref="C4:G4"/>
    <mergeCell ref="C10:G10"/>
    <mergeCell ref="C23:G2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Polozky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Polozky!Názvy_tisku</vt:lpstr>
      <vt:lpstr>oadresa</vt:lpstr>
      <vt:lpstr>Stavba!Objednatel</vt:lpstr>
      <vt:lpstr>Stavba!Objekt</vt:lpstr>
      <vt:lpstr>Polozky!Oblast_tisku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Eva Smetanová</cp:lastModifiedBy>
  <cp:lastPrinted>2023-11-13T14:49:16Z</cp:lastPrinted>
  <dcterms:created xsi:type="dcterms:W3CDTF">2009-04-08T07:15:50Z</dcterms:created>
  <dcterms:modified xsi:type="dcterms:W3CDTF">2025-04-25T05:34:55Z</dcterms:modified>
</cp:coreProperties>
</file>